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628"/>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81\"/>
    </mc:Choice>
  </mc:AlternateContent>
  <xr:revisionPtr revIDLastSave="0" documentId="13_ncr:1_{7E8E2E13-2CF4-4A22-973B-DF3B5CBF8FC3}" xr6:coauthVersionLast="46" xr6:coauthVersionMax="46" xr10:uidLastSave="{00000000-0000-0000-0000-000000000000}"/>
  <bookViews>
    <workbookView xWindow="2565" yWindow="1725" windowWidth="16125" windowHeight="13080" tabRatio="842" xr2:uid="{00000000-000D-0000-FFFF-FFFF00000000}"/>
  </bookViews>
  <sheets>
    <sheet name="Formato" sheetId="316" r:id="rId1"/>
    <sheet name="Predial" sheetId="1084" r:id="rId2"/>
    <sheet name="FINANCIERO" sheetId="1088" r:id="rId3"/>
    <sheet name="Registro fotográfico social" sheetId="1087" r:id="rId4"/>
    <sheet name="Registro fotográfico redes" sheetId="966" r:id="rId5"/>
    <sheet name="Registro fotográfico técnico" sheetId="1081" r:id="rId6"/>
    <sheet name="Registro fotográfico túnel" sheetId="1085" r:id="rId7"/>
    <sheet name="Registro fotográfico puentes" sheetId="1083" r:id="rId8"/>
    <sheet name="Registro fotográfico OyM" sheetId="1086" r:id="rId9"/>
    <sheet name="Registro fotográfico ambiental" sheetId="1082"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9">#REF!</definedName>
    <definedName name="\d" localSheetId="8">#REF!</definedName>
    <definedName name="\d" localSheetId="5">#REF!</definedName>
    <definedName name="\d" localSheetId="6">#REF!</definedName>
    <definedName name="\d">#REF!</definedName>
    <definedName name="\g" localSheetId="9">#REF!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9">#REF!</definedName>
    <definedName name="_____________L1" localSheetId="8">#REF!</definedName>
    <definedName name="_____________L1">#REF!</definedName>
    <definedName name="_____________L2" localSheetId="9">#REF!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9">#REF!</definedName>
    <definedName name="____________L1" localSheetId="8">#REF!</definedName>
    <definedName name="____________L1">#REF!</definedName>
    <definedName name="____________L2" localSheetId="9">#REF!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9">#REF!</definedName>
    <definedName name="___________A1" localSheetId="8">#REF!</definedName>
    <definedName name="___________A1">#REF!</definedName>
    <definedName name="___________A25" localSheetId="9">#REF!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9">#REF!</definedName>
    <definedName name="___________K1" localSheetId="8">#REF!</definedName>
    <definedName name="___________K1">#REF!</definedName>
    <definedName name="___________L1" localSheetId="9">#REF!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9">#REF!</definedName>
    <definedName name="__________L1" localSheetId="8">#REF!</definedName>
    <definedName name="__________L1">#REF!</definedName>
    <definedName name="__________L2" localSheetId="9">#REF!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9">#REF!</definedName>
    <definedName name="_________A1" localSheetId="8">#REF!</definedName>
    <definedName name="_________A1">#REF!</definedName>
    <definedName name="_________A25" localSheetId="9">#REF!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9">#REF!</definedName>
    <definedName name="_________K1" localSheetId="8">#REF!</definedName>
    <definedName name="_________K1">#REF!</definedName>
    <definedName name="_________L1" localSheetId="9">#REF!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9">#REF!</definedName>
    <definedName name="________a03" localSheetId="8">#REF!</definedName>
    <definedName name="________a03">#REF!</definedName>
    <definedName name="________A1" localSheetId="9">#REF!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9">#REF!</definedName>
    <definedName name="________K1" localSheetId="8">#REF!</definedName>
    <definedName name="________K1">#REF!</definedName>
    <definedName name="________L1" localSheetId="9">#REF!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9">#REF!</definedName>
    <definedName name="_______a03" localSheetId="8">#REF!</definedName>
    <definedName name="_______a03">#REF!</definedName>
    <definedName name="_______A1" localSheetId="9">#REF!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9">#REF!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9">#REF!</definedName>
    <definedName name="______a03" localSheetId="8">#REF!</definedName>
    <definedName name="______a03">#REF!</definedName>
    <definedName name="______A1" localSheetId="9">#REF!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9">#REF!</definedName>
    <definedName name="______K1" localSheetId="8">#REF!</definedName>
    <definedName name="______K1">#REF!</definedName>
    <definedName name="______L1" localSheetId="9">#REF!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9">#REF!</definedName>
    <definedName name="_____a03" localSheetId="8">#REF!</definedName>
    <definedName name="_____a03">#REF!</definedName>
    <definedName name="_____A1" localSheetId="9">#REF!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9">#REF!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9">#REF!</definedName>
    <definedName name="____a03" localSheetId="8">#REF!</definedName>
    <definedName name="____a03">#REF!</definedName>
    <definedName name="____A1" localSheetId="9">#REF!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9">#REF!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9">#REF!</definedName>
    <definedName name="___a03" localSheetId="8">#REF!</definedName>
    <definedName name="___a03">#REF!</definedName>
    <definedName name="___A1" localSheetId="9">#REF!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9">#REF!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9">#REF!</definedName>
    <definedName name="__a03" localSheetId="8">#REF!</definedName>
    <definedName name="__a03">#REF!</definedName>
    <definedName name="__A1" localSheetId="9">#REF!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9">#REF!</definedName>
    <definedName name="__K1" localSheetId="8">#REF!</definedName>
    <definedName name="__K1">#REF!</definedName>
    <definedName name="__L1" localSheetId="9">#REF!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9">#REF!</definedName>
    <definedName name="_a03" localSheetId="8">#REF!</definedName>
    <definedName name="_a03">#REF!</definedName>
    <definedName name="_A1" localSheetId="9">#REF!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FINANCIERO!$A$4:$R$407</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9">#REF!</definedName>
    <definedName name="_K1" localSheetId="8">#REF!</definedName>
    <definedName name="_K1" localSheetId="7">#REF!</definedName>
    <definedName name="_K1" localSheetId="5">#REF!</definedName>
    <definedName name="_K1" localSheetId="6">#REF!</definedName>
    <definedName name="_K1">#REF!</definedName>
    <definedName name="_L1" localSheetId="9">#REF!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8">#REF!</definedName>
    <definedName name="alaaa">#REF!</definedName>
    <definedName name="alarg" localSheetId="9">#REF!</definedName>
    <definedName name="alarg" localSheetId="8">#REF!</definedName>
    <definedName name="alarg">#REF!</definedName>
    <definedName name="_xlnm.Print_Area" localSheetId="2">FINANCIERO!$B$1:$L$250</definedName>
    <definedName name="_xlnm.Print_Area" localSheetId="1">Predial!$A$1:$I$46</definedName>
    <definedName name="_xlnm.Print_Area" localSheetId="9">'Registro fotográfico ambiental'!$A$1:$J$245</definedName>
    <definedName name="_xlnm.Print_Area" localSheetId="8">'Registro fotográfico OyM'!$B$1:$M$101</definedName>
    <definedName name="_xlnm.Print_Area" localSheetId="4">'Registro fotográfico redes'!$B$1:$L$101</definedName>
    <definedName name="_xlnm.Print_Area" localSheetId="5">'Registro fotográfico técnico'!$B$1:$M$104</definedName>
    <definedName name="_xlnm.Print_Area" localSheetId="6">'Registro fotográfico túnel'!$A$1:$M$165</definedName>
    <definedName name="_xlnm.Print_Area">#N/A</definedName>
    <definedName name="arena" localSheetId="9">#REF!</definedName>
    <definedName name="arena" localSheetId="8">#REF!</definedName>
    <definedName name="arena">#REF!</definedName>
    <definedName name="asentamiento" localSheetId="9">#REF!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#REF!</definedName>
    <definedName name="C.B.R_Usme" localSheetId="9">#REF!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[8]Hoja2!$C$9:$C$11</definedName>
    <definedName name="Clasificacion">[9]!Clasificacion</definedName>
    <definedName name="CLASIFICACION1" localSheetId="9">#REF!</definedName>
    <definedName name="CLASIFICACION1" localSheetId="8">#REF!</definedName>
    <definedName name="CLASIFICACION1">#REF!</definedName>
    <definedName name="CLASIFICACION2" localSheetId="9">#REF!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9">#REF!</definedName>
    <definedName name="CUA" localSheetId="8">#REF!</definedName>
    <definedName name="CUA" localSheetId="7">#REF!</definedName>
    <definedName name="CUA" localSheetId="5">#REF!</definedName>
    <definedName name="CUA" localSheetId="6">#REF!</definedName>
    <definedName name="CUA">#REF!</definedName>
    <definedName name="CUADR1" localSheetId="9">#REF!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9">#REF!</definedName>
    <definedName name="dgdgfe" localSheetId="8">#REF!</definedName>
    <definedName name="dgdgfe">#REF!</definedName>
    <definedName name="DIANA" localSheetId="9">#REF!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9">#REF!</definedName>
    <definedName name="Estabilidad" localSheetId="8">#REF!</definedName>
    <definedName name="Estabilidad">#REF!</definedName>
    <definedName name="Estabilidad2" localSheetId="9">#REF!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#REF!</definedName>
    <definedName name="Faccorec3" localSheetId="9">#REF!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9">#REF!</definedName>
    <definedName name="Flujo2" localSheetId="8">#REF!</definedName>
    <definedName name="Flujo2">#REF!</definedName>
    <definedName name="Flujo3" localSheetId="9">#REF!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9">#REF!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9">#REF!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8">'[17]Datos Generales'!#REF!</definedName>
    <definedName name="IMAGEN1">'[17]Datos Generales'!#REF!</definedName>
    <definedName name="IMAGEN2" localSheetId="9">'[17]Datos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5">#REF!</definedName>
    <definedName name="informe" localSheetId="6">#REF!</definedName>
    <definedName name="informe">#REF!</definedName>
    <definedName name="J" localSheetId="9">#REF!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9">#REF!</definedName>
    <definedName name="JUANA" localSheetId="8">#REF!</definedName>
    <definedName name="JUANA">#REF!</definedName>
    <definedName name="julio" localSheetId="9">#REF!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9">#REF!</definedName>
    <definedName name="locali" localSheetId="8">#REF!</definedName>
    <definedName name="locali">#REF!</definedName>
    <definedName name="LUIS" localSheetId="9">#REF!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8">#REF!</definedName>
    <definedName name="MATRIZ.F">#REF!</definedName>
    <definedName name="MAURICIO" localSheetId="9">#REF!</definedName>
    <definedName name="MAURICIO" localSheetId="8">#REF!</definedName>
    <definedName name="MAURICIO">#REF!</definedName>
    <definedName name="msdmsdn" localSheetId="9">#REF!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8">#REF!</definedName>
    <definedName name="muestra">#REF!</definedName>
    <definedName name="MuestraNo" localSheetId="9">#REF!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5">#REF!</definedName>
    <definedName name="NORMAS" localSheetId="6">#REF!</definedName>
    <definedName name="NORMAS">#REF!</definedName>
    <definedName name="NOTAS" localSheetId="9">#REF!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9">#REF!</definedName>
    <definedName name="P" localSheetId="8">#REF!</definedName>
    <definedName name="P" localSheetId="7">#REF!</definedName>
    <definedName name="P" localSheetId="5">#REF!</definedName>
    <definedName name="P" localSheetId="6">#REF!</definedName>
    <definedName name="P">#REF!</definedName>
    <definedName name="perf" localSheetId="9">#REF!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9">#REF!</definedName>
    <definedName name="Procesos" localSheetId="8">#REF!</definedName>
    <definedName name="Procesos" localSheetId="5">#REF!</definedName>
    <definedName name="Procesos">#REF!</definedName>
    <definedName name="propiedades" localSheetId="9">#REF!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9">#REF!</definedName>
    <definedName name="reteido4" localSheetId="8">#REF!</definedName>
    <definedName name="reteido4">#REF!</definedName>
    <definedName name="Retenido1" localSheetId="9">#REF!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9">#REF!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8">#REF!</definedName>
    <definedName name="sjdjhfdggf">#REF!</definedName>
    <definedName name="slskjsjs" localSheetId="9">#REF!</definedName>
    <definedName name="slskjsjs" localSheetId="8">#REF!</definedName>
    <definedName name="slskjsjs">#REF!</definedName>
    <definedName name="smi" localSheetId="9">#REF!</definedName>
    <definedName name="smi" localSheetId="8">#REF!</definedName>
    <definedName name="smi">#REF!</definedName>
    <definedName name="sojo">#REF!</definedName>
    <definedName name="SOLI">#REF!</definedName>
    <definedName name="sososo">#REF!</definedName>
    <definedName name="ssdd">[22]Lista!$B$23:$B$43</definedName>
    <definedName name="SUELO" localSheetId="9">[23]Hoja1!$B$3:$B$5</definedName>
    <definedName name="SUELO">[24]Hoja1!$B$3:$B$5</definedName>
    <definedName name="sumatoria" localSheetId="9">#REF!</definedName>
    <definedName name="sumatoria" localSheetId="8">#REF!</definedName>
    <definedName name="sumatoria">#REF!</definedName>
    <definedName name="tamaño_maximo" localSheetId="9">#REF!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9">#REF!</definedName>
    <definedName name="TAMICES">#REF!</definedName>
    <definedName name="TER" localSheetId="9">[8]Hoja2!$C$5:$C$7</definedName>
    <definedName name="TER" localSheetId="8">[8]Hoja2!$C$5:$C$7</definedName>
    <definedName name="TER">[8]Hoja2!$C$5:$C$7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ambiental'!$A:$J,'Registro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9">#REF!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9">#REF!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88" l="1"/>
  <c r="I15" i="1088"/>
  <c r="K15" i="1088" s="1"/>
  <c r="K134" i="1088" s="1"/>
  <c r="K138" i="1088" s="1"/>
  <c r="I16" i="1088"/>
  <c r="K16" i="1088" s="1"/>
  <c r="I17" i="1088"/>
  <c r="K17" i="1088"/>
  <c r="I18" i="1088"/>
  <c r="K18" i="1088"/>
  <c r="I19" i="1088"/>
  <c r="K19" i="1088"/>
  <c r="I20" i="1088"/>
  <c r="K20" i="1088"/>
  <c r="I21" i="1088"/>
  <c r="K21" i="1088"/>
  <c r="I22" i="1088"/>
  <c r="K22" i="1088"/>
  <c r="I23" i="1088"/>
  <c r="K23" i="1088"/>
  <c r="I24" i="1088"/>
  <c r="K24" i="1088"/>
  <c r="I25" i="1088"/>
  <c r="K25" i="1088"/>
  <c r="I26" i="1088"/>
  <c r="K26" i="1088"/>
  <c r="I27" i="1088"/>
  <c r="K27" i="1088"/>
  <c r="I28" i="1088"/>
  <c r="K28" i="1088"/>
  <c r="I29" i="1088"/>
  <c r="K29" i="1088"/>
  <c r="I30" i="1088"/>
  <c r="K30" i="1088"/>
  <c r="I31" i="1088"/>
  <c r="K31" i="1088"/>
  <c r="I32" i="1088"/>
  <c r="K32" i="1088"/>
  <c r="I33" i="1088"/>
  <c r="K33" i="1088"/>
  <c r="I34" i="1088"/>
  <c r="K34" i="1088"/>
  <c r="I35" i="1088"/>
  <c r="K35" i="1088"/>
  <c r="I36" i="1088"/>
  <c r="K36" i="1088"/>
  <c r="I37" i="1088"/>
  <c r="K37" i="1088"/>
  <c r="I38" i="1088"/>
  <c r="K38" i="1088"/>
  <c r="I39" i="1088"/>
  <c r="K39" i="1088"/>
  <c r="I40" i="1088"/>
  <c r="K40" i="1088"/>
  <c r="I41" i="1088"/>
  <c r="K41" i="1088"/>
  <c r="I42" i="1088"/>
  <c r="K42" i="1088"/>
  <c r="I43" i="1088"/>
  <c r="K43" i="1088"/>
  <c r="I44" i="1088"/>
  <c r="K44" i="1088"/>
  <c r="I45" i="1088"/>
  <c r="K45" i="1088"/>
  <c r="I46" i="1088"/>
  <c r="K46" i="1088"/>
  <c r="I47" i="1088"/>
  <c r="K47" i="1088"/>
  <c r="I48" i="1088"/>
  <c r="K48" i="1088"/>
  <c r="I49" i="1088"/>
  <c r="K49" i="1088"/>
  <c r="I50" i="1088"/>
  <c r="K50" i="1088"/>
  <c r="I51" i="1088"/>
  <c r="K51" i="1088"/>
  <c r="I52" i="1088"/>
  <c r="K52" i="1088"/>
  <c r="I53" i="1088"/>
  <c r="K53" i="1088"/>
  <c r="I54" i="1088"/>
  <c r="K54" i="1088"/>
  <c r="I55" i="1088"/>
  <c r="K55" i="1088"/>
  <c r="I56" i="1088"/>
  <c r="K56" i="1088"/>
  <c r="I57" i="1088"/>
  <c r="K57" i="1088"/>
  <c r="I58" i="1088"/>
  <c r="K58" i="1088"/>
  <c r="I59" i="1088"/>
  <c r="K59" i="1088"/>
  <c r="I60" i="1088"/>
  <c r="K60" i="1088"/>
  <c r="I61" i="1088"/>
  <c r="K61" i="1088"/>
  <c r="I62" i="1088"/>
  <c r="K62" i="1088"/>
  <c r="I63" i="1088"/>
  <c r="K63" i="1088"/>
  <c r="I64" i="1088"/>
  <c r="K64" i="1088"/>
  <c r="I65" i="1088"/>
  <c r="K65" i="1088"/>
  <c r="I66" i="1088"/>
  <c r="K66" i="1088"/>
  <c r="I67" i="1088"/>
  <c r="K67" i="1088"/>
  <c r="I68" i="1088"/>
  <c r="K68" i="1088"/>
  <c r="I69" i="1088"/>
  <c r="K69" i="1088"/>
  <c r="I70" i="1088"/>
  <c r="K70" i="1088"/>
  <c r="I71" i="1088"/>
  <c r="K71" i="1088"/>
  <c r="I72" i="1088"/>
  <c r="K72" i="1088"/>
  <c r="I73" i="1088"/>
  <c r="K73" i="1088"/>
  <c r="I74" i="1088"/>
  <c r="K74" i="1088"/>
  <c r="I75" i="1088"/>
  <c r="K75" i="1088"/>
  <c r="I76" i="1088"/>
  <c r="K76" i="1088"/>
  <c r="I77" i="1088"/>
  <c r="K77" i="1088"/>
  <c r="I78" i="1088"/>
  <c r="K78" i="1088"/>
  <c r="I79" i="1088"/>
  <c r="K79" i="1088"/>
  <c r="I80" i="1088"/>
  <c r="K80" i="1088"/>
  <c r="I81" i="1088"/>
  <c r="K81" i="1088"/>
  <c r="I82" i="1088"/>
  <c r="K82" i="1088"/>
  <c r="I83" i="1088"/>
  <c r="K83" i="1088"/>
  <c r="I84" i="1088"/>
  <c r="K84" i="1088"/>
  <c r="I85" i="1088"/>
  <c r="K85" i="1088"/>
  <c r="I86" i="1088"/>
  <c r="K86" i="1088"/>
  <c r="I87" i="1088"/>
  <c r="K87" i="1088"/>
  <c r="I88" i="1088"/>
  <c r="K88" i="1088"/>
  <c r="I89" i="1088"/>
  <c r="K89" i="1088"/>
  <c r="I90" i="1088"/>
  <c r="K90" i="1088"/>
  <c r="I91" i="1088"/>
  <c r="K91" i="1088"/>
  <c r="I92" i="1088"/>
  <c r="K92" i="1088"/>
  <c r="I93" i="1088"/>
  <c r="K93" i="1088"/>
  <c r="I94" i="1088"/>
  <c r="K94" i="1088"/>
  <c r="I95" i="1088"/>
  <c r="K95" i="1088"/>
  <c r="I96" i="1088"/>
  <c r="K96" i="1088"/>
  <c r="I97" i="1088"/>
  <c r="K97" i="1088"/>
  <c r="I98" i="1088"/>
  <c r="K98" i="1088"/>
  <c r="I99" i="1088"/>
  <c r="K99" i="1088"/>
  <c r="I100" i="1088"/>
  <c r="K100" i="1088"/>
  <c r="I101" i="1088"/>
  <c r="K101" i="1088"/>
  <c r="I102" i="1088"/>
  <c r="K102" i="1088"/>
  <c r="I103" i="1088"/>
  <c r="K103" i="1088"/>
  <c r="I104" i="1088"/>
  <c r="K104" i="1088"/>
  <c r="I105" i="1088"/>
  <c r="K105" i="1088"/>
  <c r="I106" i="1088"/>
  <c r="K106" i="1088"/>
  <c r="I107" i="1088"/>
  <c r="K107" i="1088"/>
  <c r="I108" i="1088"/>
  <c r="K108" i="1088"/>
  <c r="I109" i="1088"/>
  <c r="K109" i="1088"/>
  <c r="I110" i="1088"/>
  <c r="K110" i="1088"/>
  <c r="I111" i="1088"/>
  <c r="K111" i="1088"/>
  <c r="I112" i="1088"/>
  <c r="K112" i="1088"/>
  <c r="I113" i="1088"/>
  <c r="K113" i="1088"/>
  <c r="I114" i="1088"/>
  <c r="K114" i="1088"/>
  <c r="I115" i="1088"/>
  <c r="K115" i="1088"/>
  <c r="I116" i="1088"/>
  <c r="K116" i="1088"/>
  <c r="I117" i="1088"/>
  <c r="K117" i="1088"/>
  <c r="I118" i="1088"/>
  <c r="K118" i="1088"/>
  <c r="I119" i="1088"/>
  <c r="K119" i="1088"/>
  <c r="I120" i="1088"/>
  <c r="K120" i="1088"/>
  <c r="I121" i="1088"/>
  <c r="K121" i="1088"/>
  <c r="I122" i="1088"/>
  <c r="K122" i="1088"/>
  <c r="I123" i="1088"/>
  <c r="K123" i="1088"/>
  <c r="I124" i="1088"/>
  <c r="K124" i="1088"/>
  <c r="I125" i="1088"/>
  <c r="K125" i="1088"/>
  <c r="I126" i="1088"/>
  <c r="K126" i="1088"/>
  <c r="E134" i="1088"/>
  <c r="I135" i="1088"/>
  <c r="K135" i="1088"/>
  <c r="I136" i="1088"/>
  <c r="E138" i="1088"/>
  <c r="I143" i="1088"/>
  <c r="K143" i="1088" s="1"/>
  <c r="I144" i="1088"/>
  <c r="K144" i="1088" s="1"/>
  <c r="I145" i="1088"/>
  <c r="K145" i="1088"/>
  <c r="I146" i="1088"/>
  <c r="K146" i="1088" s="1"/>
  <c r="I147" i="1088"/>
  <c r="K147" i="1088"/>
  <c r="I148" i="1088"/>
  <c r="K148" i="1088" s="1"/>
  <c r="I149" i="1088"/>
  <c r="K149" i="1088"/>
  <c r="I150" i="1088"/>
  <c r="K150" i="1088" s="1"/>
  <c r="I151" i="1088"/>
  <c r="K151" i="1088"/>
  <c r="I152" i="1088"/>
  <c r="K152" i="1088" s="1"/>
  <c r="I153" i="1088"/>
  <c r="K153" i="1088"/>
  <c r="I154" i="1088"/>
  <c r="K154" i="1088" s="1"/>
  <c r="I155" i="1088"/>
  <c r="K155" i="1088"/>
  <c r="I156" i="1088"/>
  <c r="K156" i="1088" s="1"/>
  <c r="I157" i="1088"/>
  <c r="K157" i="1088"/>
  <c r="I158" i="1088"/>
  <c r="K158" i="1088" s="1"/>
  <c r="I159" i="1088"/>
  <c r="K159" i="1088"/>
  <c r="E160" i="1088"/>
  <c r="K160" i="1088" s="1"/>
  <c r="I160" i="1088"/>
  <c r="I161" i="1088"/>
  <c r="K161" i="1088" s="1"/>
  <c r="I162" i="1088"/>
  <c r="K162" i="1088"/>
  <c r="I163" i="1088"/>
  <c r="K163" i="1088" s="1"/>
  <c r="I164" i="1088"/>
  <c r="K164" i="1088"/>
  <c r="I165" i="1088"/>
  <c r="K165" i="1088" s="1"/>
  <c r="I166" i="1088"/>
  <c r="K166" i="1088"/>
  <c r="I167" i="1088"/>
  <c r="K167" i="1088" s="1"/>
  <c r="I168" i="1088"/>
  <c r="K168" i="1088"/>
  <c r="I169" i="1088"/>
  <c r="K169" i="1088" s="1"/>
  <c r="I170" i="1088"/>
  <c r="K170" i="1088"/>
  <c r="I171" i="1088"/>
  <c r="K171" i="1088" s="1"/>
  <c r="I172" i="1088"/>
  <c r="K172" i="1088"/>
  <c r="I173" i="1088"/>
  <c r="K173" i="1088" s="1"/>
  <c r="I174" i="1088"/>
  <c r="K174" i="1088"/>
  <c r="I175" i="1088"/>
  <c r="K175" i="1088" s="1"/>
  <c r="I176" i="1088"/>
  <c r="K176" i="1088"/>
  <c r="I178" i="1088"/>
  <c r="K178" i="1088" s="1"/>
  <c r="I179" i="1088"/>
  <c r="K179" i="1088"/>
  <c r="I193" i="1088"/>
  <c r="K193" i="1088" s="1"/>
  <c r="I194" i="1088"/>
  <c r="K194" i="1088"/>
  <c r="I195" i="1088"/>
  <c r="K195" i="1088" s="1"/>
  <c r="I196" i="1088"/>
  <c r="K196" i="1088"/>
  <c r="I197" i="1088"/>
  <c r="K197" i="1088" s="1"/>
  <c r="I198" i="1088"/>
  <c r="K198" i="1088"/>
  <c r="I199" i="1088"/>
  <c r="K199" i="1088" s="1"/>
  <c r="I200" i="1088"/>
  <c r="K200" i="1088"/>
  <c r="I201" i="1088"/>
  <c r="K201" i="1088" s="1"/>
  <c r="I202" i="1088"/>
  <c r="K202" i="1088"/>
  <c r="I203" i="1088"/>
  <c r="K203" i="1088" s="1"/>
  <c r="I204" i="1088"/>
  <c r="K204" i="1088"/>
  <c r="I205" i="1088"/>
  <c r="K205" i="1088" s="1"/>
  <c r="L205" i="1088" s="1"/>
  <c r="I206" i="1088"/>
  <c r="K206" i="1088"/>
  <c r="I221" i="1088"/>
  <c r="K221" i="1088" s="1"/>
  <c r="I222" i="1088"/>
  <c r="K222" i="1088"/>
  <c r="I223" i="1088"/>
  <c r="K223" i="1088" s="1"/>
  <c r="I224" i="1088"/>
  <c r="K224" i="1088"/>
  <c r="I225" i="1088"/>
  <c r="K225" i="1088" s="1"/>
  <c r="I226" i="1088"/>
  <c r="K226" i="1088"/>
  <c r="I227" i="1088"/>
  <c r="K227" i="1088" s="1"/>
  <c r="I228" i="1088"/>
  <c r="K228" i="1088"/>
  <c r="I229" i="1088"/>
  <c r="K229" i="1088" s="1"/>
  <c r="I230" i="1088"/>
  <c r="K230" i="1088"/>
  <c r="I231" i="1088"/>
  <c r="K231" i="1088" s="1"/>
  <c r="I245" i="1088"/>
  <c r="K245" i="1088"/>
  <c r="I246" i="1088"/>
  <c r="K246" i="1088" s="1"/>
  <c r="I247" i="1088"/>
  <c r="K247" i="1088"/>
  <c r="I248" i="1088"/>
  <c r="K248" i="1088" s="1"/>
  <c r="I249" i="1088"/>
  <c r="K249" i="1088"/>
  <c r="I250" i="1088"/>
  <c r="K250" i="1088" s="1"/>
  <c r="I251" i="1088"/>
  <c r="K251" i="1088"/>
  <c r="I252" i="1088"/>
  <c r="K252" i="1088" s="1"/>
  <c r="E253" i="1088"/>
  <c r="I253" i="1088"/>
  <c r="K253" i="1088" s="1"/>
  <c r="I254" i="1088"/>
  <c r="K254" i="1088"/>
  <c r="H255" i="1088"/>
  <c r="I255" i="1088"/>
  <c r="K255" i="1088" s="1"/>
  <c r="I256" i="1088"/>
  <c r="K256" i="1088"/>
  <c r="I257" i="1088"/>
  <c r="K257" i="1088" s="1"/>
  <c r="I258" i="1088"/>
  <c r="K258" i="1088"/>
  <c r="I259" i="1088"/>
  <c r="K259" i="1088" s="1"/>
  <c r="I260" i="1088"/>
  <c r="K260" i="1088"/>
  <c r="I261" i="1088"/>
  <c r="K261" i="1088" s="1"/>
  <c r="I262" i="1088"/>
  <c r="K262" i="1088"/>
  <c r="I263" i="1088"/>
  <c r="K263" i="1088" s="1"/>
  <c r="P276" i="1088"/>
  <c r="Q276" i="1088"/>
  <c r="R276" i="1088"/>
  <c r="I277" i="1088"/>
  <c r="K277" i="1088"/>
  <c r="N277" i="1088"/>
  <c r="I278" i="1088"/>
  <c r="K278" i="1088" s="1"/>
  <c r="P278" i="1088"/>
  <c r="I279" i="1088"/>
  <c r="K279" i="1088"/>
  <c r="I280" i="1088"/>
  <c r="K280" i="1088"/>
  <c r="I281" i="1088"/>
  <c r="K281" i="1088" s="1"/>
  <c r="I282" i="1088"/>
  <c r="K282" i="1088"/>
  <c r="I283" i="1088"/>
  <c r="K283" i="1088"/>
  <c r="I284" i="1088"/>
  <c r="K284" i="1088"/>
  <c r="I285" i="1088"/>
  <c r="K285" i="1088" s="1"/>
  <c r="I286" i="1088"/>
  <c r="K286" i="1088"/>
  <c r="I287" i="1088"/>
  <c r="K287" i="1088"/>
  <c r="I288" i="1088"/>
  <c r="K288" i="1088"/>
  <c r="I289" i="1088"/>
  <c r="K289" i="1088" s="1"/>
  <c r="I290" i="1088"/>
  <c r="K290" i="1088"/>
  <c r="I291" i="1088"/>
  <c r="K291" i="1088"/>
  <c r="I292" i="1088"/>
  <c r="K292" i="1088"/>
  <c r="I293" i="1088"/>
  <c r="K293" i="1088" s="1"/>
  <c r="I294" i="1088"/>
  <c r="K294" i="1088"/>
  <c r="I295" i="1088"/>
  <c r="K295" i="1088"/>
  <c r="I296" i="1088"/>
  <c r="K296" i="1088"/>
  <c r="I297" i="1088"/>
  <c r="K297" i="1088" s="1"/>
  <c r="I298" i="1088"/>
  <c r="K298" i="1088"/>
  <c r="I299" i="1088"/>
  <c r="K299" i="1088"/>
  <c r="I300" i="1088"/>
  <c r="K300" i="1088"/>
  <c r="I301" i="1088"/>
  <c r="K301" i="1088" s="1"/>
  <c r="I302" i="1088"/>
  <c r="K302" i="1088"/>
  <c r="I303" i="1088"/>
  <c r="K303" i="1088"/>
  <c r="I304" i="1088"/>
  <c r="K304" i="1088"/>
  <c r="I305" i="1088"/>
  <c r="K305" i="1088" s="1"/>
  <c r="I306" i="1088"/>
  <c r="K306" i="1088"/>
  <c r="I307" i="1088"/>
  <c r="K307" i="1088"/>
  <c r="E308" i="1088"/>
  <c r="I308" i="1088"/>
  <c r="K308" i="1088"/>
  <c r="I309" i="1088"/>
  <c r="K309" i="1088"/>
  <c r="I310" i="1088"/>
  <c r="K310" i="1088" s="1"/>
  <c r="I311" i="1088"/>
  <c r="K311" i="1088"/>
  <c r="I312" i="1088"/>
  <c r="K312" i="1088"/>
  <c r="I313" i="1088"/>
  <c r="K313" i="1088"/>
  <c r="I314" i="1088"/>
  <c r="K314" i="1088" s="1"/>
  <c r="I315" i="1088"/>
  <c r="K315" i="1088"/>
  <c r="I316" i="1088"/>
  <c r="K316" i="1088"/>
  <c r="I317" i="1088"/>
  <c r="K317" i="1088"/>
  <c r="I318" i="1088"/>
  <c r="K318" i="1088"/>
  <c r="I319" i="1088"/>
  <c r="K319" i="1088"/>
  <c r="I320" i="1088"/>
  <c r="E321" i="1088"/>
  <c r="I321" i="1088"/>
  <c r="K321" i="1088"/>
  <c r="I322" i="1088"/>
  <c r="K322" i="1088"/>
  <c r="I323" i="1088"/>
  <c r="K323" i="1088"/>
  <c r="H335" i="1088"/>
  <c r="I338" i="1088"/>
  <c r="K338" i="1088"/>
  <c r="I339" i="1088"/>
  <c r="I340" i="1088"/>
  <c r="K340" i="1088"/>
  <c r="I341" i="1088"/>
  <c r="E341" i="1088" s="1"/>
  <c r="E320" i="1088" s="1"/>
  <c r="E342" i="1088"/>
  <c r="H342" i="1088"/>
  <c r="K342" i="1088"/>
  <c r="L342" i="1088"/>
  <c r="H343" i="1088"/>
  <c r="I350" i="1088"/>
  <c r="K350" i="1088"/>
  <c r="I360" i="1088"/>
  <c r="K360" i="1088"/>
  <c r="E361" i="1088"/>
  <c r="I361" i="1088"/>
  <c r="K361" i="1088"/>
  <c r="I362" i="1088"/>
  <c r="K362" i="1088" s="1"/>
  <c r="I363" i="1088"/>
  <c r="K363" i="1088"/>
  <c r="I364" i="1088"/>
  <c r="K364" i="1088" s="1"/>
  <c r="I365" i="1088"/>
  <c r="K365" i="1088"/>
  <c r="E366" i="1088"/>
  <c r="I366" i="1088"/>
  <c r="I367" i="1088"/>
  <c r="K367" i="1088"/>
  <c r="I368" i="1088"/>
  <c r="K368" i="1088"/>
  <c r="I369" i="1088"/>
  <c r="K369" i="1088"/>
  <c r="I370" i="1088"/>
  <c r="K370" i="1088"/>
  <c r="I371" i="1088"/>
  <c r="K371" i="1088"/>
  <c r="I372" i="1088"/>
  <c r="K372" i="1088"/>
  <c r="I373" i="1088"/>
  <c r="K373" i="1088"/>
  <c r="I374" i="1088"/>
  <c r="K374" i="1088"/>
  <c r="I375" i="1088"/>
  <c r="K375" i="1088"/>
  <c r="I376" i="1088"/>
  <c r="K376" i="1088"/>
  <c r="I377" i="1088"/>
  <c r="K377" i="1088"/>
  <c r="I378" i="1088"/>
  <c r="K378" i="1088"/>
  <c r="I379" i="1088"/>
  <c r="K379" i="1088"/>
  <c r="I380" i="1088"/>
  <c r="I381" i="1088"/>
  <c r="I382" i="1088"/>
  <c r="K382" i="1088"/>
  <c r="I385" i="1088"/>
  <c r="K385" i="1088"/>
  <c r="I386" i="1088"/>
  <c r="K386" i="1088"/>
  <c r="I387" i="1088"/>
  <c r="K387" i="1088"/>
  <c r="I388" i="1088"/>
  <c r="K388" i="1088"/>
  <c r="H399" i="1088"/>
  <c r="H411" i="1088" s="1"/>
  <c r="I404" i="1088"/>
  <c r="K404" i="1088"/>
  <c r="I405" i="1088"/>
  <c r="K405" i="1088"/>
  <c r="I406" i="1088"/>
  <c r="K406" i="1088"/>
  <c r="I407" i="1088"/>
  <c r="K407" i="1088"/>
  <c r="E399" i="1088" l="1"/>
  <c r="K366" i="1088"/>
  <c r="N278" i="1088"/>
  <c r="N279" i="1088" s="1"/>
  <c r="N280" i="1088" s="1"/>
  <c r="K335" i="1088"/>
  <c r="K399" i="1088"/>
  <c r="L399" i="1088" s="1"/>
  <c r="N281" i="1088"/>
  <c r="N282" i="1088" s="1"/>
  <c r="N283" i="1088" s="1"/>
  <c r="N284" i="1088" s="1"/>
  <c r="N285" i="1088" s="1"/>
  <c r="N286" i="1088" s="1"/>
  <c r="N287" i="1088" s="1"/>
  <c r="N288" i="1088" s="1"/>
  <c r="N289" i="1088" s="1"/>
  <c r="N290" i="1088" s="1"/>
  <c r="N291" i="1088" s="1"/>
  <c r="N292" i="1088" s="1"/>
  <c r="N293" i="1088" s="1"/>
  <c r="N294" i="1088" s="1"/>
  <c r="N295" i="1088" s="1"/>
  <c r="N296" i="1088" s="1"/>
  <c r="N297" i="1088" s="1"/>
  <c r="N298" i="1088" s="1"/>
  <c r="N299" i="1088" s="1"/>
  <c r="N300" i="1088" s="1"/>
  <c r="N301" i="1088" s="1"/>
  <c r="N302" i="1088" s="1"/>
  <c r="N303" i="1088" s="1"/>
  <c r="N304" i="1088" s="1"/>
  <c r="N305" i="1088" s="1"/>
  <c r="N306" i="1088" s="1"/>
  <c r="N307" i="1088" s="1"/>
  <c r="N308" i="1088" s="1"/>
  <c r="N309" i="1088" s="1"/>
  <c r="N310" i="1088" s="1"/>
  <c r="N311" i="1088" s="1"/>
  <c r="N312" i="1088" s="1"/>
  <c r="N313" i="1088" s="1"/>
  <c r="N314" i="1088" s="1"/>
  <c r="N315" i="1088" s="1"/>
  <c r="N316" i="1088" s="1"/>
  <c r="K320" i="1088"/>
  <c r="E335" i="1088"/>
  <c r="E343" i="1088" s="1"/>
  <c r="E336" i="1088"/>
  <c r="Q278" i="1088" s="1"/>
  <c r="K343" i="1088" l="1"/>
  <c r="L343" i="1088" s="1"/>
  <c r="L335" i="1088"/>
  <c r="R278" i="1088"/>
  <c r="S384" i="316" l="1"/>
  <c r="S383" i="316"/>
  <c r="S381" i="316"/>
  <c r="S382" i="316" s="1"/>
  <c r="S380" i="316"/>
  <c r="Q54" i="1084" l="1"/>
  <c r="Q53" i="1084"/>
  <c r="Q52" i="1084"/>
  <c r="P52" i="1084"/>
  <c r="O52" i="1084"/>
  <c r="N52" i="1084"/>
  <c r="M52" i="1084"/>
  <c r="Q51" i="1084"/>
  <c r="P51" i="1084"/>
  <c r="Q50" i="1084"/>
  <c r="Q49" i="1084"/>
  <c r="P49" i="1084"/>
  <c r="O49" i="1084"/>
  <c r="Q48" i="1084"/>
  <c r="Q47" i="1084"/>
  <c r="Q46" i="1084"/>
  <c r="P46" i="1084"/>
  <c r="O46" i="1084"/>
  <c r="N46" i="1084"/>
  <c r="Q45" i="1084"/>
  <c r="Q44" i="1084"/>
  <c r="Q43" i="1084"/>
  <c r="O43" i="1084"/>
  <c r="Q42" i="1084"/>
  <c r="G42" i="1084"/>
  <c r="F42" i="1084"/>
  <c r="E42" i="1084"/>
  <c r="D42" i="1084"/>
  <c r="Q41" i="1084"/>
  <c r="F41" i="1084"/>
  <c r="E41" i="1084"/>
  <c r="D41" i="1084"/>
  <c r="Q40" i="1084"/>
  <c r="O40" i="1084"/>
  <c r="G40" i="1084"/>
  <c r="Q39" i="1084"/>
  <c r="G39" i="1084"/>
  <c r="F39" i="1084"/>
  <c r="E39" i="1084"/>
  <c r="D39" i="1084"/>
  <c r="Q38" i="1084"/>
  <c r="G38" i="1084"/>
  <c r="F38" i="1084"/>
  <c r="E38" i="1084"/>
  <c r="D38" i="1084"/>
  <c r="Q37" i="1084"/>
  <c r="O37" i="1084"/>
  <c r="N37" i="1084"/>
  <c r="G37" i="1084"/>
  <c r="Q36" i="1084"/>
  <c r="G36" i="1084"/>
  <c r="F36" i="1084"/>
  <c r="E36" i="1084"/>
  <c r="D36" i="1084"/>
  <c r="Q35" i="1084"/>
  <c r="G35" i="1084"/>
  <c r="F35" i="1084"/>
  <c r="E35" i="1084"/>
  <c r="D35" i="1084"/>
  <c r="Q34" i="1084"/>
  <c r="O34" i="1084"/>
  <c r="G34" i="1084"/>
  <c r="Q33" i="1084"/>
  <c r="O33" i="1084"/>
  <c r="G33" i="1084"/>
  <c r="F33" i="1084"/>
  <c r="E33" i="1084"/>
  <c r="D33" i="1084"/>
  <c r="Q32" i="1084"/>
  <c r="O32" i="1084"/>
  <c r="G32" i="1084"/>
  <c r="F32" i="1084"/>
  <c r="E32" i="1084"/>
  <c r="D32" i="1084"/>
  <c r="Q31" i="1084"/>
  <c r="P31" i="1084"/>
  <c r="O31" i="1084"/>
  <c r="N31" i="1084"/>
  <c r="M31" i="1084"/>
  <c r="G31" i="1084"/>
  <c r="Q30" i="1084"/>
  <c r="O30" i="1084"/>
  <c r="N30" i="1084"/>
  <c r="M30" i="1084"/>
  <c r="G30" i="1084"/>
  <c r="F30" i="1084"/>
  <c r="E30" i="1084"/>
  <c r="D30" i="1084"/>
  <c r="Q29" i="1084"/>
  <c r="O29" i="1084"/>
  <c r="N29" i="1084"/>
  <c r="G29" i="1084"/>
  <c r="F29" i="1084"/>
  <c r="E29" i="1084"/>
  <c r="D29" i="1084"/>
  <c r="P28" i="1084"/>
  <c r="O28" i="1084"/>
  <c r="N28" i="1084"/>
  <c r="M28" i="1084"/>
  <c r="Q28" i="1084" s="1"/>
  <c r="G28" i="1084"/>
  <c r="Q27" i="1084"/>
  <c r="G27" i="1084"/>
  <c r="F27" i="1084"/>
  <c r="E27" i="1084"/>
  <c r="D27" i="1084"/>
  <c r="Q26" i="1084"/>
  <c r="G26" i="1084"/>
  <c r="F26" i="1084"/>
  <c r="E26" i="1084"/>
  <c r="D26" i="1084"/>
  <c r="P25" i="1084"/>
  <c r="O25" i="1084"/>
  <c r="N25" i="1084"/>
  <c r="Q25" i="1084" s="1"/>
  <c r="M25" i="1084"/>
  <c r="G25" i="1084"/>
  <c r="Q24" i="1084"/>
  <c r="G24" i="1084"/>
  <c r="F24" i="1084"/>
  <c r="E24" i="1084"/>
  <c r="D24" i="1084"/>
  <c r="Q23" i="1084"/>
  <c r="G23" i="1084"/>
  <c r="F23" i="1084"/>
  <c r="E23" i="1084"/>
  <c r="D23" i="1084"/>
  <c r="Q22" i="1084"/>
  <c r="P22" i="1084"/>
  <c r="O22" i="1084"/>
  <c r="N22" i="1084"/>
  <c r="M22" i="1084"/>
  <c r="G22" i="1084"/>
  <c r="P21" i="1084"/>
  <c r="Q21" i="1084" s="1"/>
  <c r="O21" i="1084"/>
  <c r="N21" i="1084"/>
  <c r="M21" i="1084"/>
  <c r="G21" i="1084"/>
  <c r="F21" i="1084"/>
  <c r="E21" i="1084"/>
  <c r="D21" i="1084"/>
  <c r="Q20" i="1084"/>
  <c r="P20" i="1084"/>
  <c r="O20" i="1084"/>
  <c r="N20" i="1084"/>
  <c r="G20" i="1084"/>
  <c r="F20" i="1084"/>
  <c r="E20" i="1084"/>
  <c r="D20" i="1084"/>
  <c r="Q19" i="1084"/>
  <c r="P19" i="1084"/>
  <c r="O19" i="1084"/>
  <c r="N19" i="1084"/>
  <c r="M19" i="1084"/>
  <c r="G19" i="1084"/>
  <c r="Q18" i="1084"/>
  <c r="G18" i="1084"/>
  <c r="F18" i="1084"/>
  <c r="E18" i="1084"/>
  <c r="D18" i="1084"/>
  <c r="Q17" i="1084"/>
  <c r="G17" i="1084"/>
  <c r="F17" i="1084"/>
  <c r="E17" i="1084"/>
  <c r="D17" i="1084"/>
  <c r="Q16" i="1084"/>
  <c r="P16" i="1084"/>
  <c r="O16" i="1084"/>
  <c r="N16" i="1084"/>
  <c r="M16" i="1084"/>
  <c r="G16" i="1084"/>
  <c r="Q15" i="1084"/>
  <c r="G15" i="1084"/>
  <c r="E15" i="1084"/>
  <c r="D15" i="1084"/>
  <c r="Q14" i="1084"/>
  <c r="G14" i="1084"/>
  <c r="E14" i="1084"/>
  <c r="D14" i="1084"/>
  <c r="Q13" i="1084"/>
  <c r="P13" i="1084"/>
  <c r="O13" i="1084"/>
  <c r="N13" i="1084"/>
  <c r="M13" i="1084"/>
  <c r="G13" i="1084"/>
  <c r="Q12" i="1084"/>
  <c r="P12" i="1084"/>
  <c r="N12" i="1084"/>
  <c r="G12" i="1084"/>
  <c r="F12" i="1084"/>
  <c r="E12" i="1084"/>
  <c r="D12" i="1084"/>
  <c r="Q11" i="1084"/>
  <c r="P11" i="1084"/>
  <c r="N11" i="1084"/>
  <c r="M11" i="1084"/>
  <c r="G11" i="1084"/>
  <c r="F11" i="1084"/>
  <c r="E11" i="1084"/>
  <c r="D11" i="1084"/>
  <c r="Q10" i="1084"/>
  <c r="G10" i="1084"/>
  <c r="F277" i="316" l="1"/>
  <c r="J277" i="316" l="1"/>
  <c r="E156" i="316"/>
  <c r="G143" i="316" s="1"/>
  <c r="F198" i="316"/>
  <c r="J198" i="316" s="1"/>
  <c r="E256" i="316"/>
  <c r="I256" i="316" s="1"/>
  <c r="G148" i="316"/>
  <c r="J290" i="316"/>
  <c r="E280" i="316"/>
  <c r="C280" i="316"/>
  <c r="D259" i="316"/>
  <c r="B259" i="316"/>
  <c r="J241" i="316"/>
  <c r="E201" i="316"/>
  <c r="C201" i="316"/>
  <c r="D159" i="316"/>
  <c r="B159" i="316"/>
  <c r="K150" i="316"/>
  <c r="E150" i="316"/>
  <c r="G280" i="316"/>
  <c r="H148" i="316"/>
  <c r="K147" i="316"/>
  <c r="H147" i="316"/>
  <c r="G147" i="316"/>
  <c r="K146" i="316"/>
  <c r="F259" i="316" s="1"/>
  <c r="H146" i="316"/>
  <c r="K145" i="316"/>
  <c r="G244" i="316" s="1"/>
  <c r="H244" i="316" s="1"/>
  <c r="H145" i="316"/>
  <c r="G145" i="316"/>
  <c r="K144" i="316"/>
  <c r="G201" i="316" s="1"/>
  <c r="H144" i="316"/>
  <c r="K143" i="316"/>
  <c r="F159" i="316" s="1"/>
  <c r="H143" i="316"/>
  <c r="H150" i="316" l="1"/>
  <c r="G144" i="316"/>
  <c r="I156" i="316"/>
  <c r="G146" i="316"/>
  <c r="G150"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308"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<sst xmlns="http://schemas.openxmlformats.org/spreadsheetml/2006/main" count="3360" uniqueCount="1417">
  <si>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</si>
  <si>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</si>
  <si>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</si>
  <si>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</si>
  <si>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</si>
  <si>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</si>
  <si>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</si>
  <si>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</si>
  <si>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</si>
  <si>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</si>
  <si>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</si>
  <si>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</si>
  <si>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</si>
  <si>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</si>
  <si>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</si>
  <si>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</si>
  <si>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</si>
  <si>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</si>
  <si>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</si>
  <si>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</si>
  <si>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</si>
  <si>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</si>
  <si>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</si>
  <si>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</si>
  <si>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</si>
  <si>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</si>
  <si>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</si>
  <si>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</si>
  <si>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</si>
  <si>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</si>
  <si>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</si>
  <si>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</si>
  <si>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</si>
  <si>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</si>
  <si>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</si>
  <si>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</si>
  <si>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</si>
  <si>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</si>
  <si>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</si>
  <si>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</si>
  <si>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</si>
  <si>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</si>
  <si>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</si>
  <si>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</si>
  <si>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</si>
  <si>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</si>
  <si>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</si>
  <si>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</si>
  <si>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</si>
  <si>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</si>
  <si>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</si>
  <si>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</si>
  <si>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</si>
  <si>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</si>
  <si>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</si>
  <si>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</si>
  <si>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</si>
  <si>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</si>
  <si>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</si>
  <si>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</si>
  <si>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</si>
  <si>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</si>
  <si>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</si>
  <si>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</si>
  <si>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</si>
  <si>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</si>
  <si>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</si>
  <si>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</si>
  <si>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</si>
  <si>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</si>
  <si>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</si>
  <si>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</si>
  <si>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</si>
  <si>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</si>
  <si>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</si>
  <si>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</si>
  <si>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</si>
  <si>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</si>
  <si>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</si>
  <si>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</si>
  <si>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</si>
  <si>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</si>
  <si>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</si>
  <si>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</si>
  <si>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</si>
  <si>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</si>
  <si>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</si>
  <si>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</si>
  <si>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</si>
  <si>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</si>
  <si>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</si>
  <si>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</si>
  <si>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</si>
  <si>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</si>
  <si>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</si>
  <si>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</si>
  <si>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</si>
  <si>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</si>
  <si>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</si>
  <si>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</si>
  <si>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</si>
  <si>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</si>
  <si>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</si>
  <si>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</si>
  <si>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</si>
  <si>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</si>
  <si>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</si>
  <si>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</si>
  <si>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</si>
  <si>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</si>
  <si>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</si>
  <si>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</si>
  <si>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</si>
  <si>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</si>
  <si>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</si>
  <si>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</si>
  <si>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</si>
  <si>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</si>
  <si>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</si>
  <si>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</si>
  <si>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</si>
  <si>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</si>
  <si>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</si>
  <si>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</si>
  <si>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</si>
  <si>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</si>
  <si>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</si>
  <si>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</si>
  <si>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</si>
  <si>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</si>
  <si>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</si>
  <si>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</si>
  <si>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</si>
  <si>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</si>
  <si>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</si>
  <si>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</si>
  <si>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</si>
  <si>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</si>
  <si>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</si>
  <si>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</si>
  <si>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</si>
  <si>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</si>
  <si>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</si>
  <si>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</si>
  <si>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</si>
  <si>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</si>
  <si>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</si>
  <si>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</si>
  <si>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</si>
  <si>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</si>
  <si>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</si>
  <si>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</si>
  <si>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</si>
  <si>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</si>
  <si>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</si>
  <si>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</si>
  <si>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</si>
  <si>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</si>
  <si>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</si>
  <si>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</si>
  <si>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</si>
  <si>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</si>
  <si>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</si>
  <si>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</si>
  <si>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</si>
  <si>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</si>
  <si>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</si>
  <si>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</si>
  <si>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</si>
  <si>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</si>
  <si>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</si>
  <si>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</si>
  <si>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</si>
  <si>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</si>
  <si>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</si>
  <si>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</si>
  <si>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</si>
  <si>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</si>
  <si>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</si>
  <si>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</si>
  <si>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</si>
  <si>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</si>
  <si>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</si>
  <si>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</si>
  <si>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</si>
  <si>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</si>
  <si>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</si>
  <si>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</si>
  <si>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</si>
  <si>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</si>
  <si>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</si>
  <si>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</si>
  <si>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</si>
  <si>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</si>
  <si>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</si>
  <si>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</si>
  <si>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</si>
  <si>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</si>
  <si>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</si>
  <si>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</si>
  <si>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</si>
  <si>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</si>
  <si>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</si>
  <si>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</si>
  <si>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</si>
  <si>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</si>
  <si>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</si>
  <si>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</si>
  <si>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</si>
  <si>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</si>
  <si>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</si>
  <si>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</si>
  <si>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</si>
  <si>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</si>
  <si>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</si>
  <si>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</si>
  <si>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</si>
  <si>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</si>
  <si>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</si>
  <si>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</si>
  <si>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</si>
  <si>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</si>
  <si>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</si>
  <si>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</si>
  <si>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</si>
  <si>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</si>
  <si>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</si>
  <si>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</si>
  <si>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</si>
  <si>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</si>
  <si>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</si>
  <si>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</si>
  <si>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</si>
  <si>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</si>
  <si>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</si>
  <si>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</si>
  <si>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</si>
  <si>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</si>
  <si>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</si>
  <si>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</si>
  <si>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</si>
  <si>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</si>
  <si>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</si>
  <si>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</si>
  <si>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</si>
  <si>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</si>
  <si>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</si>
  <si>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</si>
  <si>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</si>
  <si>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</si>
  <si>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</si>
  <si>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</si>
  <si>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</si>
  <si>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</si>
  <si>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</si>
  <si>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</si>
  <si>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</si>
  <si>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</si>
  <si>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</si>
  <si>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</si>
  <si>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</si>
  <si>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</si>
  <si>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</si>
  <si>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</si>
  <si>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</si>
  <si>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</si>
  <si>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</si>
  <si>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</si>
  <si>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</si>
  <si>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</si>
  <si>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</si>
  <si>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</si>
  <si>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</si>
  <si>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</si>
  <si>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</si>
  <si>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</si>
  <si>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</si>
  <si>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</si>
  <si>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</si>
  <si>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</si>
  <si>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</si>
  <si>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</si>
  <si>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</si>
  <si>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</si>
  <si>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</si>
  <si>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</si>
  <si>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</si>
  <si>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</si>
  <si>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</si>
  <si>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</si>
  <si>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</si>
  <si>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</si>
  <si>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</si>
  <si>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</si>
  <si>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</si>
  <si>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</si>
  <si>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</si>
  <si>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</si>
  <si>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</si>
  <si>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</si>
  <si>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</si>
  <si>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</si>
  <si>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</si>
  <si>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</si>
  <si>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</si>
  <si>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</si>
  <si>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</si>
  <si>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</si>
  <si>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</si>
  <si>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</si>
  <si>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</si>
  <si>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</si>
  <si>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</si>
  <si>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</si>
  <si>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</si>
  <si>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</si>
  <si>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</si>
  <si>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</si>
  <si>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</si>
  <si>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</si>
  <si>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</si>
  <si>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</si>
  <si>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</si>
  <si>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</si>
  <si>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</si>
  <si>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</si>
  <si>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</si>
  <si>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</si>
  <si>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</si>
  <si>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</si>
  <si>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</si>
  <si>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</si>
  <si>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</si>
  <si>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</si>
  <si>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</si>
  <si>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</si>
  <si>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</si>
  <si>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</si>
  <si>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</si>
  <si>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</si>
  <si>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</si>
  <si>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</si>
  <si>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</si>
  <si>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</si>
  <si>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</si>
  <si>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</si>
  <si>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</si>
  <si>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</si>
  <si>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</si>
  <si>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</si>
  <si>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</si>
  <si>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</si>
  <si>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</si>
  <si>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</si>
  <si>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</si>
  <si>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</si>
  <si>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</si>
  <si>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</si>
  <si>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</si>
  <si>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</si>
  <si>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</si>
  <si>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</si>
  <si>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</si>
  <si>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</si>
  <si>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</si>
  <si>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</si>
  <si>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</si>
  <si>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</si>
  <si>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</si>
  <si>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</si>
  <si>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</si>
  <si>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</si>
  <si>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</si>
  <si>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</si>
  <si>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</si>
  <si>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</si>
  <si>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</si>
  <si>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</si>
  <si>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</si>
  <si>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</si>
  <si>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</si>
  <si>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</si>
  <si>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</si>
  <si>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</si>
  <si>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</si>
  <si>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</si>
  <si>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</si>
  <si>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</si>
  <si>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</si>
  <si>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</si>
  <si>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</si>
  <si>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</si>
  <si>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</si>
  <si>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</si>
  <si>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</si>
  <si>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</si>
  <si>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</si>
  <si>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</si>
  <si>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</si>
  <si>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</si>
  <si>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</si>
  <si>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</si>
  <si>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</si>
  <si>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</si>
  <si>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</si>
  <si>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</si>
  <si>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</si>
  <si>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</si>
  <si>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</si>
  <si>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</si>
  <si>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</si>
  <si>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</si>
  <si>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</si>
  <si>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</si>
  <si>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</si>
  <si>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</si>
  <si>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</si>
  <si>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</si>
  <si>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</si>
  <si>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</si>
  <si>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</si>
  <si>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</si>
  <si>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</si>
  <si>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</si>
  <si>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</si>
  <si>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</si>
  <si>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</si>
  <si>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</si>
  <si>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</si>
  <si>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</si>
  <si>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</si>
  <si>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</si>
  <si>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</si>
  <si>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</si>
  <si>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</si>
  <si>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</si>
  <si>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</si>
  <si>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</si>
  <si>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</si>
  <si>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</si>
  <si>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</si>
  <si>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</si>
  <si>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</si>
  <si>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</si>
  <si>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</si>
  <si>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</si>
  <si>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</si>
  <si>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</si>
  <si>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</si>
  <si>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</si>
  <si>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</si>
  <si>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</si>
  <si>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</si>
  <si>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</si>
  <si>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</si>
  <si>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</si>
  <si>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</si>
  <si>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</si>
  <si>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</si>
  <si>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</si>
  <si>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</si>
  <si>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</si>
  <si>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</si>
  <si>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</si>
  <si>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</si>
  <si>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</si>
  <si>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</si>
  <si>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</si>
  <si>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</si>
  <si>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</si>
  <si>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</si>
  <si>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</si>
  <si>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</si>
  <si>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</si>
  <si>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</si>
  <si>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</si>
  <si>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</si>
  <si>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</si>
  <si>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</si>
  <si>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</si>
  <si>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</si>
  <si>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</si>
  <si>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</si>
  <si>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</si>
  <si>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</si>
  <si>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</si>
  <si>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</si>
  <si>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</si>
  <si>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</si>
  <si>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</si>
  <si>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</si>
  <si>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</si>
  <si>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</si>
  <si>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</si>
  <si>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</si>
  <si>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</si>
  <si>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</si>
  <si>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</si>
  <si>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</si>
  <si>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</si>
  <si>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</si>
  <si>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</si>
  <si>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</si>
  <si>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</si>
  <si>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</si>
  <si>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</si>
  <si>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</si>
  <si>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</si>
  <si>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</si>
  <si>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</si>
  <si>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</si>
  <si>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</si>
  <si>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</si>
  <si>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</si>
  <si>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</si>
  <si>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</si>
  <si>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</si>
  <si>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</si>
  <si>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</si>
  <si>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</si>
  <si>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</si>
  <si>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</si>
  <si>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</si>
  <si>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18+300</t>
  </si>
  <si>
    <t>Se encuentran estacionadas 2 grúas, una ambulancia y un carro de inspección a fin de prestar los servicios de emergencia, cuando los usuarios o las condiciones  los requieran.</t>
  </si>
  <si>
    <t>PK 0+060</t>
  </si>
  <si>
    <t>PK 0+130</t>
  </si>
  <si>
    <t>Puente PK 1+440 UF 1-  Finalizan acabados en defensas tipo New Jerseys.</t>
  </si>
  <si>
    <t>Puente PK 0+930 UF 1. Acabados de defensas tipo New Jersey, ambos costados.</t>
  </si>
  <si>
    <t>,</t>
  </si>
  <si>
    <t>PK 5+720</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</si>
  <si>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</si>
  <si>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</si>
  <si>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</si>
  <si>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</si>
  <si>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</si>
  <si>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</si>
  <si>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</si>
  <si>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</si>
  <si>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</si>
  <si>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</si>
  <si>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</si>
  <si>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</si>
  <si>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</si>
  <si>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</si>
  <si>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</si>
  <si>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</si>
  <si>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</si>
  <si>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</si>
  <si>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</si>
  <si>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TRABAJOS FINALIZADOS EL 29 DE MAYO DEL 2020</t>
  </si>
  <si>
    <t>Puente PK 0+160 UF 1- Defensa tipo New Jersey terminadas.</t>
  </si>
  <si>
    <t>REUNIONES/ACTIVIDADES</t>
  </si>
  <si>
    <t>PK 0+650/700 CI</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</si>
  <si>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</si>
  <si>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</si>
  <si>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</si>
  <si>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</si>
  <si>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</si>
  <si>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</si>
  <si>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</si>
  <si>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</si>
  <si>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</si>
  <si>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</si>
  <si>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</si>
  <si>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</si>
  <si>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</si>
  <si>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</si>
  <si>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</si>
  <si>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</si>
  <si>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</si>
  <si>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</si>
  <si>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</si>
  <si>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</si>
  <si>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</si>
  <si>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</si>
  <si>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</si>
  <si>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</si>
  <si>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</si>
  <si>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</si>
  <si>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</si>
  <si>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</si>
  <si>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</si>
  <si>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</si>
  <si>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</si>
  <si>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</si>
  <si>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</si>
  <si>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</si>
  <si>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</si>
  <si>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</si>
  <si>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</si>
  <si>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</si>
  <si>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</si>
  <si>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</si>
  <si>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</si>
  <si>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</si>
  <si>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</si>
  <si>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</si>
  <si>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</si>
  <si>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</si>
  <si>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</si>
  <si>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</si>
  <si>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</si>
  <si>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</si>
  <si>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</si>
  <si>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</si>
  <si>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</si>
  <si>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</si>
  <si>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</si>
  <si>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</si>
  <si>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</si>
  <si>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</si>
  <si>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</si>
  <si>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</si>
  <si>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</si>
  <si>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</si>
  <si>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</si>
  <si>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</si>
  <si>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</si>
  <si>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</si>
  <si>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</si>
  <si>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</si>
  <si>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</si>
  <si>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</si>
  <si>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</si>
  <si>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</si>
  <si>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</si>
  <si>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</si>
  <si>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</si>
  <si>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</si>
  <si>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</si>
  <si>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</si>
  <si>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</si>
  <si>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</si>
  <si>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</si>
  <si>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</si>
  <si>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</si>
  <si>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</si>
  <si>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</si>
  <si>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</si>
  <si>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</si>
  <si>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</si>
  <si>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</si>
  <si>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</si>
  <si>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</si>
  <si>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</si>
  <si>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</si>
  <si>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</si>
  <si>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</si>
  <si>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</si>
  <si>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</si>
  <si>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</si>
  <si>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</si>
  <si>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</si>
  <si>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</si>
  <si>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</si>
  <si>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</si>
  <si>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</si>
  <si>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</si>
  <si>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</si>
  <si>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</si>
  <si>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</si>
  <si>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</si>
  <si>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</si>
  <si>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</si>
  <si>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</si>
  <si>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</si>
  <si>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</si>
  <si>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</si>
  <si>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</si>
  <si>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</si>
  <si>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</si>
  <si>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</si>
  <si>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</si>
  <si>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</si>
  <si>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</si>
  <si>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</si>
  <si>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</si>
  <si>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</si>
  <si>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</si>
  <si>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</si>
  <si>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</si>
  <si>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</si>
  <si>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</si>
  <si>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</si>
  <si>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</si>
  <si>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</si>
  <si>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</si>
  <si>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</si>
  <si>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</si>
  <si>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</si>
  <si>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</si>
  <si>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</si>
  <si>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</si>
  <si>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</si>
  <si>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</si>
  <si>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</si>
  <si>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</si>
  <si>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</si>
  <si>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</si>
  <si>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</si>
  <si>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</si>
  <si>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</si>
  <si>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</si>
  <si>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</si>
  <si>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</si>
  <si>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</si>
  <si>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</si>
  <si>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</si>
  <si>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</si>
  <si>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</si>
  <si>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</si>
  <si>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</si>
  <si>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</si>
  <si>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</si>
  <si>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</si>
  <si>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</si>
  <si>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</si>
  <si>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</si>
  <si>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</si>
  <si>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</si>
  <si>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</si>
  <si>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</si>
  <si>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</si>
  <si>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</si>
  <si>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</si>
  <si>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</si>
  <si>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</si>
  <si>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</si>
  <si>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PK 16+900</t>
  </si>
  <si>
    <t>PK 31+270 CD</t>
  </si>
  <si>
    <t>PR 6+700</t>
  </si>
  <si>
    <t>Puente el Paso sobre el Rio Cauca (o puente amarillo)</t>
  </si>
  <si>
    <t>Llenos y ODT # 008 + Disipador - CI</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</si>
  <si>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</si>
  <si>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</si>
  <si>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</si>
  <si>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</si>
  <si>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15+400 CD</t>
  </si>
  <si>
    <t>PK 18+400</t>
  </si>
  <si>
    <t xml:space="preserve">RAP (Recycling Asphalt Pavement) </t>
  </si>
  <si>
    <t>Drenajes + Paisajismo - Sitio Piedras Verdes</t>
  </si>
  <si>
    <t>PK 21+900</t>
  </si>
  <si>
    <t>Retorno #2 - Paisajismo</t>
  </si>
  <si>
    <t>FECHA  APROBACIÓN</t>
  </si>
  <si>
    <t>Descripción</t>
  </si>
  <si>
    <t>Ficha Social No Objetada</t>
  </si>
  <si>
    <t>Ficha Social Objetada</t>
  </si>
  <si>
    <t>No Aplica Compensación</t>
  </si>
  <si>
    <t>PK 8+080</t>
  </si>
  <si>
    <t>Mejoramiento - CI</t>
  </si>
  <si>
    <t>PK 3+400</t>
  </si>
  <si>
    <t>Muro # 037 - TA, Seguridad vial</t>
  </si>
  <si>
    <t>PK 10+750 CI</t>
  </si>
  <si>
    <t>Box Doña Rosa - Excavación mecánica, muro escollera, demolición de negocio</t>
  </si>
  <si>
    <t>Lleno estructural, fallado - Nueva rehabilitación - Monitoreo, CI</t>
  </si>
  <si>
    <t>PK 13+200</t>
  </si>
  <si>
    <t>PK 16+300 CD</t>
  </si>
  <si>
    <t>ESTACIÓN O PLAYA DE PEAJES - ESTRUCTURA METALICA DE CUBIERTA</t>
  </si>
  <si>
    <t>Mejoramiento de calzada existente - CD</t>
  </si>
  <si>
    <t>PK 4+400 CD</t>
  </si>
  <si>
    <t xml:space="preserve">PK 5+800 </t>
  </si>
  <si>
    <t>Muro # 072 - HA, Seguridad vial - CI</t>
  </si>
  <si>
    <t>Variante Sopetrán</t>
  </si>
  <si>
    <t>PK 25+900</t>
  </si>
  <si>
    <t>Box culvert # 067 + Cortes / Llenos / Curado de granulares / Mezcla asfáltica -  CD</t>
  </si>
  <si>
    <t xml:space="preserve">PK 0+850 </t>
  </si>
  <si>
    <t>PK 21+300</t>
  </si>
  <si>
    <t>Inactivo. Se continua con la actividad de instalación de paneles de acero, de encofrados y funde canal perimetral. También se funden cunetas en bordes de las calzadas.</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</si>
  <si>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</si>
  <si>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</si>
  <si>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</si>
  <si>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</si>
  <si>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31+260/680 CI (nuevo trazado)</t>
  </si>
  <si>
    <t>Aporte 2019</t>
  </si>
  <si>
    <t>Aporte 2018</t>
  </si>
  <si>
    <t>Certificacion</t>
  </si>
  <si>
    <t>Aporte adicional</t>
  </si>
  <si>
    <t>.</t>
  </si>
  <si>
    <t>Ambiental Int</t>
  </si>
  <si>
    <t>C303700071-8477-2310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</si>
  <si>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</si>
  <si>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</si>
  <si>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</si>
  <si>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</si>
  <si>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</si>
  <si>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</si>
  <si>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</si>
  <si>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</si>
  <si>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</si>
  <si>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</si>
  <si>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</si>
  <si>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</si>
  <si>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</si>
  <si>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</si>
  <si>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</si>
  <si>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</si>
  <si>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</si>
  <si>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</si>
  <si>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</si>
  <si>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</si>
  <si>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</si>
  <si>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</si>
  <si>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</si>
  <si>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</si>
  <si>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</si>
  <si>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</si>
  <si>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</si>
  <si>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</si>
  <si>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</si>
  <si>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</si>
  <si>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</si>
  <si>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</si>
  <si>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</si>
  <si>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</si>
  <si>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</si>
  <si>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</si>
  <si>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</si>
  <si>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</si>
  <si>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</si>
  <si>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</si>
  <si>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</si>
  <si>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</si>
  <si>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</si>
  <si>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</si>
  <si>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</si>
  <si>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</si>
  <si>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</si>
  <si>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</si>
  <si>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</si>
  <si>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</si>
  <si>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</si>
  <si>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</si>
  <si>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</si>
  <si>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</si>
  <si>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</si>
  <si>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</si>
  <si>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</si>
  <si>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</si>
  <si>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</si>
  <si>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</si>
  <si>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</si>
  <si>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</si>
  <si>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</si>
  <si>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10+950</t>
  </si>
  <si>
    <t>Descapote + corte mecánico + perfilado de talud + sostenimiento - CI y Box gemelo # 057 (canalización de la Qda. La San Juana II)</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</si>
  <si>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</si>
  <si>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</si>
  <si>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</si>
  <si>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</si>
  <si>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</si>
  <si>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</si>
  <si>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</si>
  <si>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</si>
  <si>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</si>
  <si>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</si>
  <si>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</si>
  <si>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</si>
  <si>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</si>
  <si>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</si>
  <si>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</si>
  <si>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</si>
  <si>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</si>
  <si>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</si>
  <si>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</si>
  <si>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</si>
  <si>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</si>
  <si>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</si>
  <si>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</si>
  <si>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</si>
  <si>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</si>
  <si>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</si>
  <si>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</si>
  <si>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</si>
  <si>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</si>
  <si>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</si>
  <si>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</si>
  <si>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</si>
  <si>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</si>
  <si>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</si>
  <si>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</si>
  <si>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</si>
  <si>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</si>
  <si>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</si>
  <si>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</si>
  <si>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</si>
  <si>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</si>
  <si>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</si>
  <si>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</si>
  <si>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</si>
  <si>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</si>
  <si>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</si>
  <si>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</si>
  <si>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</si>
  <si>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</si>
  <si>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</si>
  <si>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</si>
  <si>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</si>
  <si>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</si>
  <si>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</si>
  <si>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</si>
  <si>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</si>
  <si>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</si>
  <si>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</si>
  <si>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</si>
  <si>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</si>
  <si>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</si>
  <si>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</si>
  <si>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</si>
  <si>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</si>
  <si>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</si>
  <si>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</si>
  <si>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</si>
  <si>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</si>
  <si>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</si>
  <si>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</si>
  <si>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</si>
  <si>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</si>
  <si>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</si>
  <si>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</si>
  <si>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</si>
  <si>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</si>
  <si>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</si>
  <si>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</si>
  <si>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</si>
  <si>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</si>
  <si>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</si>
  <si>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</si>
  <si>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</si>
  <si>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</si>
  <si>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</si>
  <si>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</si>
  <si>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</si>
  <si>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</si>
  <si>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</si>
  <si>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</si>
  <si>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</si>
  <si>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</si>
  <si>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</si>
  <si>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</si>
  <si>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</si>
  <si>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</si>
  <si>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</si>
  <si>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</si>
  <si>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</si>
  <si>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</si>
  <si>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</si>
  <si>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</si>
  <si>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</si>
  <si>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</si>
  <si>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</si>
  <si>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</si>
  <si>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</si>
  <si>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</si>
  <si>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</si>
  <si>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</si>
  <si>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</si>
  <si>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</si>
  <si>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</si>
  <si>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</si>
  <si>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</si>
  <si>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</si>
  <si>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</si>
  <si>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</si>
  <si>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</si>
  <si>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</si>
  <si>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</si>
  <si>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</si>
  <si>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</si>
  <si>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</si>
  <si>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</si>
  <si>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</si>
  <si>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</si>
  <si>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</si>
  <si>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</si>
  <si>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</si>
  <si>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</si>
  <si>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</si>
  <si>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</si>
  <si>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t>Perdida de banca, La Potrera - CD * Muro en HA # 167</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</si>
  <si>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</si>
  <si>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</si>
  <si>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 xml:space="preserve">INTERCAMBIADOR VIAL o ENLACE: Muros en TA + Marco en HA # 040 Se incluyen: llenos sobre el trasdós / intradós + Drenajes + Redes ITS + traslado de redes secas y nueva torre eléctrica. </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</si>
  <si>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</si>
  <si>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</si>
  <si>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PK 33+500 CI</t>
  </si>
  <si>
    <t>FOTO 7</t>
  </si>
  <si>
    <t>FOTO 8</t>
  </si>
  <si>
    <t>FOTO 9</t>
  </si>
  <si>
    <t>FOTO 10</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</si>
  <si>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</si>
  <si>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</si>
  <si>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</si>
  <si>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</si>
  <si>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</si>
  <si>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</si>
  <si>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</si>
  <si>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</si>
  <si>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</si>
  <si>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</si>
  <si>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</si>
  <si>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</si>
  <si>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</si>
  <si>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</si>
  <si>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</si>
  <si>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</si>
  <si>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</si>
  <si>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</si>
  <si>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</si>
  <si>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</si>
  <si>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</si>
  <si>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</si>
  <si>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</si>
  <si>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El material de fresado es llevado (mediante acarreo) al sector de Ahuyamal, sobre tramo vial antiguo PK 25+800. También se esta utilizando el fresado para combinarlo y utilizarlo con los granulares de sub base (se mezcla en proporción 4:1). </t>
  </si>
  <si>
    <t>Puente PK 33+100 UF 2.1 TRAMO2 - VIGAS- Vista panorámica construcción Puente. Inactivo</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</si>
  <si>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</si>
  <si>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Puente PK 33+100 UF 2.1 TRAMO2 - VIGAS-  Tablero, Lado Santa Fe. Inactivo.</t>
  </si>
  <si>
    <t>Aportes intereses fondeo 41</t>
  </si>
  <si>
    <t>Traslado de Predios 2 a predios1</t>
  </si>
  <si>
    <t>Ajuste solicitado por Concesión Desarrollo Vial al Mar S.A.S.</t>
  </si>
  <si>
    <t>Aportes en especie</t>
  </si>
  <si>
    <t>Aporte en Especie</t>
  </si>
  <si>
    <t>Aportes Deuda Subordinada</t>
  </si>
  <si>
    <t>Construcción de muro en TA o # 011 + Viga de realce.</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</si>
  <si>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</si>
  <si>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r>
      <rPr>
        <sz val="11"/>
        <color rgb="FFFF0000"/>
        <rFont val="Arial"/>
        <family val="2"/>
      </rPr>
      <t>Frente Inactivo. Infraestructura terminada.</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</si>
  <si>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</si>
  <si>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t>NOV/2020</t>
  </si>
  <si>
    <t>Aporte 2020</t>
  </si>
  <si>
    <t xml:space="preserve">Seguimiento oficina fija de atención al usuario </t>
  </si>
  <si>
    <t>Seguimiento PQRS del proyecto.</t>
  </si>
  <si>
    <t xml:space="preserve">Programa 4. Información y participación comunitaria </t>
  </si>
  <si>
    <t>Lugar: Santa fe de Antioquia, seguimiento oficina fija de atención al usuario.</t>
  </si>
  <si>
    <t>Lugar: Santa fe de Antioquia, Seguimiento PQRS del proyecto.</t>
  </si>
  <si>
    <t>FOTO 14</t>
  </si>
  <si>
    <t>TODAS</t>
  </si>
  <si>
    <t>REVISIÓN Y ANALISIS DE INSUMOS PREDIALES</t>
  </si>
  <si>
    <t>Estudio de Fichas Prediales y Avaluos Comerciales Corporativos de las Unidades Funcionales 1 y 2</t>
  </si>
  <si>
    <t>REVISIÓN DE LA PLATAFORMA OLYMPUS</t>
  </si>
  <si>
    <t>Se realizó verificación, observación y aprobación de cada uno de los datos que se ingresaron a la plataforma Olympus por parte del Concesionario.</t>
  </si>
  <si>
    <t>PK 5+040</t>
  </si>
  <si>
    <t xml:space="preserve">PK 5+600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</si>
  <si>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y se libera la calzada existente. Sector La Bloquera.</t>
  </si>
  <si>
    <t>Inactivo. La plataforma de la segunda calzada ya cuenta con la capa intermedia asfáltica tipo MSC-25. Se continuara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seguirán construyendo cunetas (con sección triangular o en L con concreto de 21 MPa) y filtros. Para esto se hace uso de pajarita CAT 416F y herramienta menor.</t>
  </si>
  <si>
    <t>PK 29+900</t>
  </si>
  <si>
    <t>PK 33+000 CI</t>
  </si>
  <si>
    <t>Glorieta de San Nicolás - Drenajes - Ramales</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</si>
  <si>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</si>
  <si>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UF 4 Ruta 6003 - 44+400 Control Policía de Carreteras.</t>
  </si>
  <si>
    <t>C303700071-8477-2317</t>
  </si>
  <si>
    <t>Cumplió aporte del mes de Enero 2021</t>
  </si>
  <si>
    <t>Dic-20</t>
  </si>
  <si>
    <t>Aporte de Enero -2021</t>
  </si>
  <si>
    <t>Giro 43</t>
  </si>
  <si>
    <t>Inactivo. Después de realizada la imprimación de granulares, se coloco la capa intermedia asfáltica tipo MSC-25. Se utilizaron los equipos Dynapac para colocar la capa asfáltica, junto con el equipo termo calentador y aplicador de la emulsión asfáltica. El área se tiene disponible para el acopio de materiales de construcción de puentes y estacionamiento de equipos.</t>
  </si>
  <si>
    <t xml:space="preserve">PK 11+800 </t>
  </si>
  <si>
    <t>PK 15+800 CD</t>
  </si>
  <si>
    <t xml:space="preserve">PK 16+000 </t>
  </si>
  <si>
    <t>Mejoramiento de la calzada existente.</t>
  </si>
  <si>
    <t xml:space="preserve">PK 19+200  </t>
  </si>
  <si>
    <t>Corte y perfilado de talud, CD</t>
  </si>
  <si>
    <t xml:space="preserve">PK 18+200  </t>
  </si>
  <si>
    <t>Corte, perfilado de talud + demoliciones + drenajes + Lanzavigas, CI</t>
  </si>
  <si>
    <t xml:space="preserve">PK 18+400  </t>
  </si>
  <si>
    <t xml:space="preserve">Excavaciones mecánicas CI, como intersección o enlace en superficie - Boxculvert # 209 y ODTs - Zona urbana de San Jerónimo, CI </t>
  </si>
  <si>
    <t>PK 20+150</t>
  </si>
  <si>
    <t xml:space="preserve">PK 20+270  </t>
  </si>
  <si>
    <t xml:space="preserve">PK  19+400 </t>
  </si>
  <si>
    <t>PK 19+600</t>
  </si>
  <si>
    <t>Mejoramiento de calzada, CI</t>
  </si>
  <si>
    <t xml:space="preserve">PK 21+700 </t>
  </si>
  <si>
    <t>Excavación mecánica de montaña rocosa, CD  + Muro rígido</t>
  </si>
  <si>
    <t xml:space="preserve">PK 21+150 </t>
  </si>
  <si>
    <t xml:space="preserve">Capa asfáltica - Demarcación horizontal, CI </t>
  </si>
  <si>
    <t xml:space="preserve">PK 22+232 </t>
  </si>
  <si>
    <t>Box culvert # 099, CI</t>
  </si>
  <si>
    <t xml:space="preserve">PK 22+430/480 </t>
  </si>
  <si>
    <t xml:space="preserve">Talud rehabilitado, CI </t>
  </si>
  <si>
    <t xml:space="preserve">PK 25+050 </t>
  </si>
  <si>
    <t>Lleno y compactación 
Sector Villa del Marques / Sindelhato, CD</t>
  </si>
  <si>
    <t xml:space="preserve">PK 25+600 </t>
  </si>
  <si>
    <t>Cortes y excavaciones mecánicas + descapotes. Alargue de Box # 119 y dos ODTs # 117 y 118, CD</t>
  </si>
  <si>
    <t xml:space="preserve">PK 27+800 </t>
  </si>
  <si>
    <t>PK 28+800</t>
  </si>
  <si>
    <t>Colocación de capa asfáltica MSC-25 + Construcción canal perimetral, CD</t>
  </si>
  <si>
    <t>PK 29+400</t>
  </si>
  <si>
    <t xml:space="preserve">Construcción canaleta perimetral, CD </t>
  </si>
  <si>
    <t xml:space="preserve">Construcción del acceso vehicular (con un falso túnel) a la Vda,. Guaimaral, CD </t>
  </si>
  <si>
    <t xml:space="preserve">PK 29+900 </t>
  </si>
  <si>
    <t>PK 30+000</t>
  </si>
  <si>
    <t>Excavación mecánica, cortes y descapotes, CD</t>
  </si>
  <si>
    <t xml:space="preserve">PK 30+500 </t>
  </si>
  <si>
    <t xml:space="preserve">Reforzamiento de talud - CI </t>
  </si>
  <si>
    <t xml:space="preserve">PK 30+600 </t>
  </si>
  <si>
    <t xml:space="preserve">PK 31+200 </t>
  </si>
  <si>
    <t>Consolidación de talud + drenajes, CD</t>
  </si>
  <si>
    <t>Socavación causada por brazo del Rio Cauca y nuevo trazo del  corredor vial (para una de las calzadas).</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</si>
  <si>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t>
    </r>
    <r>
      <rPr>
        <sz val="11"/>
        <rFont val="Arial"/>
        <family val="2"/>
      </rPr>
      <t xml:space="preserve">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t>
    </r>
    <r>
      <rPr>
        <sz val="11"/>
        <color rgb="FFFF0000"/>
        <rFont val="Arial"/>
        <family val="2"/>
      </rPr>
      <t>Falta instalar juntas de dilatación.</t>
    </r>
  </si>
  <si>
    <t xml:space="preserve">Desde la planta de concretos hacia mayores, ya cuenta con la capa asfáltica en caliente tipo MSC-25.  Pero el transito (vehicular / particular) y exclusivo hacia el corregimiento de Palmitas, se controla por esta vía en intervención. Hay construcción de cunetas en concreto, se utiliza disco diamantado. Todo el transito particular circula por la nueva calzada. </t>
  </si>
  <si>
    <t xml:space="preserve">Inactivo. 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</si>
  <si>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t xml:space="preserve">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b) Inactivo. Cerca a La Rochela, se termino el fresado de la vía existente, común equipo SANY C8. Hubo fresado por franjas y bacheos aislados selectivos según la severidad de las grietas, la deformación o desintegración de la capa asfáltica existente. Allí hubo que subir la rasante por lo menos en 1.5 m., para igualarla en altura con la nueva vía y poder acceder con el mismo nivel a los nuevos puentes vehiculares de doble calzada - La Rochela. El material de RAP fue llevado a La Frisola. Sector limites municipales / Eutimio.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</si>
  <si>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y en la planta # 2 o PK 11+700. También se esta utilizando el fresado para combinarlo y utilizarlo con los granulares de sub base en tramos de mejoramiento vial y en el lleno de PK 11+800 "sobre la plataforma superior". (se mezcla en proporción 4:1).  </t>
  </si>
  <si>
    <t>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t>
  </si>
  <si>
    <t>Calzada en mejoramiento: Fresado de carpeta asfáltica y/o demolición, drenajes + ODTs en tubería + Muro en HA # 042 + ODT # 216 y # 094</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</si>
  <si>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</si>
  <si>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Ampliación terminada.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</si>
  <si>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Inicia instalación de baranda metálica. Frente Inactivo.</t>
    </r>
  </si>
  <si>
    <t>Ampliación Puente 6  La Potrera UF1</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</si>
  <si>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t>
    </r>
  </si>
  <si>
    <t>El concesionario no realizó nnguna actividad en el Traslado de Redes Húmedas esta semana en la UF2.1</t>
  </si>
  <si>
    <t>C303700071-8477-0083</t>
  </si>
  <si>
    <t>Giro 11 Semestral</t>
  </si>
  <si>
    <t>C303700071-8477-2319</t>
  </si>
  <si>
    <t>Enero-2021</t>
  </si>
  <si>
    <t>C303700071-8477-2318</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</si>
  <si>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</si>
  <si>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t>Corte y fracturación de montaña rocosa - CI</t>
  </si>
  <si>
    <t xml:space="preserve">Inactivo. La plataforma de la segunda calzada ya cuenta con la capa intermedia asfáltica tipo MSC-25, frente al conjunto residencial Palmeras 2 y diagonal a Palmeras 1. Se realizo la construcción de cunetas en L en concreto y de un disipador en concreto (para la ODT # 079 x 900 mm. acampanada) con dirección hacia la pata del talud del terraplén. El concreto utilizado es premezclado (21 MPa) colocado por gravedad mediante canales en PVC. Hacia el PK menor se instalaron defensas metálicas tipo bionda. Después de cortar un morro terreo, ubicado sobre el separador de calzadas, (con el fin de aumentar el radio de curvatura de la vía existente), se alarga la ODT, se le construye un buzón central y se hace un saneo de la plataforma vial. Se inician los llenos compactados con Hamm y la adición de granulares de SBG / BG, siguen pendientes trabajos de la estructura granular del pavimento.     
Este frente de obra es zona limite entre la UF-1.0 y UF-2.1 y se encuentra ubicado en la zona urbana de San Jerónimo. </t>
  </si>
  <si>
    <t xml:space="preserve">RAP (Recycling Aspalto Pavement) </t>
  </si>
  <si>
    <t xml:space="preserve">Acopio de material de rezaga, portal Santa Fe. </t>
  </si>
  <si>
    <t xml:space="preserve"> Protección de talud contra caídas de rocas + alargue de Box (# 085), CI / CD</t>
  </si>
  <si>
    <t>a) Se tienen 2 muros en TA (enfrentados) que contienen el terraplén de descenso (como relleno retenido) y un terraplén en ascenso con el muro # 057 o K 23+720 todavía sin terminar; una vez culminados los trabajos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transito, que fijo los desvíos y/o conexión vehicular con Sopetrán y la vía antigua. Sector variante y Partidas de Sopetrán.</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</si>
  <si>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realizan trabajos (en forma intermitente), para la reinstalación de defensas metálicas tipo bionda. </t>
  </si>
  <si>
    <t>Muro en TA # 064 (Aproche o rampa sobre el estribo #2 del nuevo puente sobre el Rio Cauca + ODT x 1500 mm</t>
  </si>
  <si>
    <t xml:space="preserve">REHABILITACION DE LA DOBLE CALZADA CD. - SECTOR SAN CRISTOBAL. </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</si>
  <si>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Instalación plataforma y acero de refuerzo voladizos calzada derecha costado derecho y se funden</t>
    </r>
    <r>
      <rPr>
        <sz val="11"/>
        <color rgb="FFFF0000"/>
        <rFont val="Arial"/>
        <family val="2"/>
      </rPr>
      <t>. Instalación acero de refuerzo y encofrado New Jersey ambos costados calzada derecha, se funden módulos.</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</si>
  <si>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color rgb="FFFF0000"/>
        <rFont val="Arial"/>
        <family val="2"/>
      </rPr>
      <t>CONTROL DE EXCAVACIÓN</t>
    </r>
    <r>
      <rPr>
        <sz val="11"/>
        <color theme="1"/>
        <rFont val="Arial"/>
        <family val="2"/>
      </rPr>
      <t xml:space="preserve">
CALDADA IZQUIERDA
ESTRIBO 1. Caisson 1  h=12m; Caisson 2  h=13m 
                                      PILA 1. Caisson 3  h=17m;  Caisson 4  h=19m
PILA 2: Caisson 5 h=21m
</t>
    </r>
    <r>
      <rPr>
        <u/>
        <sz val="11"/>
        <color rgb="FFFF0000"/>
        <rFont val="Arial"/>
        <family val="2"/>
      </rPr>
      <t xml:space="preserve">INFRAESTRUCTURA
</t>
    </r>
    <r>
      <rPr>
        <sz val="11"/>
        <rFont val="Arial"/>
        <family val="2"/>
      </rPr>
      <t>ESTRIBO 1: Instalación acero de refuerzo núcleos Caisson 1 y 2 y se funden. Instalación acero de refuerzo  y encofrado Viga cabezal y se funde con topes sísmicos y pedestales y muro espaldar.</t>
    </r>
    <r>
      <rPr>
        <sz val="11"/>
        <color rgb="FFFF0000"/>
        <rFont val="Arial"/>
        <family val="2"/>
      </rPr>
      <t xml:space="preserve"> Instalación acero de refuerzo y encofrado aleta izquierda y se funde.
</t>
    </r>
    <r>
      <rPr>
        <sz val="11"/>
        <rFont val="Arial"/>
        <family val="2"/>
      </rPr>
      <t>PILA 1:  Instalación acero de refuerzo núcleo de Caisson 3 y 4 y se funden</t>
    </r>
    <r>
      <rPr>
        <sz val="11"/>
        <color rgb="FFFF0000"/>
        <rFont val="Arial"/>
        <family val="2"/>
      </rPr>
      <t>. Instalación acero de refuerzo y encofrado elevación Columnas a nivel de Viga cabezal y se funden.</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</si>
  <si>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color rgb="FFFF0000"/>
        <rFont val="Arial"/>
        <family val="2"/>
      </rPr>
      <t>CONTROL DE EXCAVACIÓN</t>
    </r>
    <r>
      <rPr>
        <sz val="11"/>
        <color theme="1"/>
        <rFont val="Arial"/>
        <family val="2"/>
      </rPr>
      <t xml:space="preserve">
CALDADA IZQUIERDA
 ESTRIBO 1. Caisson 1 h=15,5m; Caisson 2 h=15,5m 
                                ESTRIBO 2. Caisson 3  h=10,5m; Caisson 4  h=10,8m
</t>
    </r>
    <r>
      <rPr>
        <u/>
        <sz val="11"/>
        <color rgb="FFFF0000"/>
        <rFont val="Arial"/>
        <family val="2"/>
      </rPr>
      <t xml:space="preserve">INFRAESTRUCTURA
</t>
    </r>
    <r>
      <rPr>
        <sz val="11"/>
        <rFont val="Arial"/>
        <family val="2"/>
      </rPr>
      <t>ESTRIBO 1: Se instala acero de refuerzo y se funde núcleos de Caissons 1 y  2 y se funden</t>
    </r>
    <r>
      <rPr>
        <sz val="11"/>
        <color rgb="FFFF0000"/>
        <rFont val="Arial"/>
        <family val="2"/>
      </rPr>
      <t xml:space="preserve">. Adecuación área para construcción de Estribo. Se funde solado e instalación acero de refuerzo Viga Cabezal.
</t>
    </r>
    <r>
      <rPr>
        <sz val="11"/>
        <rFont val="Arial"/>
        <family val="2"/>
      </rPr>
      <t xml:space="preserve">ESTRIBO 2: Se instala acero de refuerzo y se funde el núcleo del Caisson  3 y 4. </t>
    </r>
    <r>
      <rPr>
        <sz val="11"/>
        <color rgb="FFFF0000"/>
        <rFont val="Arial"/>
        <family val="2"/>
      </rPr>
      <t>Adecuación área para construcción Estribo.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</si>
  <si>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Se instala baranda metálica por ambos costados y pintura de poliuretano. Falta instalar carpeta de rodadura.</t>
    </r>
  </si>
  <si>
    <t xml:space="preserve">Ampliación Puente N°11 PK8+790 UF1 Quebrada La Roncha. Vista panorámica desde PK menores. INACTIVO </t>
  </si>
  <si>
    <t>3. ESTADO DE AVANCE SOCIAL</t>
  </si>
  <si>
    <t>ÉPSILON4G</t>
  </si>
  <si>
    <t>C303700071-8477-2320</t>
  </si>
  <si>
    <r>
      <t xml:space="preserve">Cumplió aporte del mes de Febrero 2021 </t>
    </r>
    <r>
      <rPr>
        <sz val="11"/>
        <color rgb="FFFF0000"/>
        <rFont val="Arial"/>
        <family val="2"/>
      </rPr>
      <t>Pendiente ajustar IPC</t>
    </r>
  </si>
  <si>
    <t>Ene-21</t>
  </si>
  <si>
    <t>Aporte de Febrero -2021</t>
  </si>
  <si>
    <t>Giro 44</t>
  </si>
  <si>
    <t>incumplió por fecha , debe ajustar IPC</t>
  </si>
  <si>
    <t>Aporte semestral 2021-01</t>
  </si>
  <si>
    <t xml:space="preserve">a) El tramo ya cuenta con la mezcla asfáltica en caliente tipo MSC-25. Se continuara actividad de construcción de cunetas con sección V y con sección en L sobre el PK 3+700. Se seguirá construyendo un canal abierto tipo cárcamo con bordillos discontinuos para captación de aguas "por bombeo" de la nueva calzada y recibir aguas de ODT. Se utilizo concreto premezclado de 21 MPa, transportado en mixer. Hubo traslado y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</si>
  <si>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 xml:space="preserve">El tramo ya cuenta con la capa intermedia asfáltica en caliente tipo MSC-25. Mediante el uso de disco diamantado y una pajarita se realiza la construcción y/o el realce del nivel de la cuneta "antigua" con sección en L. Se encuentra en ampliación un puente existente. El transito automotor circula por la nueva calzada. </t>
  </si>
  <si>
    <t>Hubo actividad de corte mecánico mediante el uso de una excavadora CAT 320 D2 que incluyo retiro de material. Se realizo la instalación de malla electro soldada y concreto lanzado sobre el talud destapado y cortado, para evitar derrumbamientos o desprendimientos. Se demolieron 2 muros existentes. Hacia el PK mayor se llevo a cabo la construcción por etapas para zapatas y vástagos, con diferentes cota de cimentación. Terminados los vástagos se les impermeabilizan tramos aplicando pintura negra bituminosa y armando de filtros con llenos granulares sobre su trasdós. Sobre la siguiente área están construidos los 21 caissons con su viga de encepado. Se colocan los aceros de refuerzo empatándolos con los aceros de los vástagos del primer tramo (tanto en espesor como en altura). Sobre la calzada izquierda (o nueva calzada) sigue habilitado el tramo para el transito automotor, previa demarcación y señalización con delineadores tubulares y maletines.</t>
  </si>
  <si>
    <t>Box # 072 + Fresado + Granulares CD + Mejoramiento de la calzada existente o CI</t>
  </si>
  <si>
    <t>Material seleccionado (estructura de pavimento flexible) + capa asfáltica + señalización en CD</t>
  </si>
  <si>
    <t xml:space="preserve">Inactivo. El tramo ya cuenta con la capa asfáltica intermedia tipo MSC-25 (sobre el antiguo sector Margarita del 8 o variante a San Jerónimo). Con su señalización o demarcación horizontal se habilito al servicio del transito automotor de un largo tramo siendo utilizado para el rodaje sobre el nuevo puente sobre la Guaracú I . </t>
  </si>
  <si>
    <t>a) Colocada la capa intermedia de mezcla asfáltica tipo MCS-25 y posterior demarcación, se transita por esta nueva calzada y se abandona la nueva bajando para realizar la construcción de cunetas con sección en L. Sector Polvorería / Llanerito.
Por lo tanto desde La Margarita del 8 hacia La Guaracú I se realizo el fresado "en frio" selectivo y por franjas. Una vez agregados los áridos vírgenes se imprimaron y se coloco la capa intermedia de mezcla asfáltica tipo MSC-25. Se interviene en esta calzada el puente existente para su ampliación.</t>
  </si>
  <si>
    <t>Inactivo. Los cortes sobre los taludes (en cajón) mostraron desde su comienzo ser altamente erosionables y se formaron poco a poco deslaves y surcos, y en consecuencia el talud mas alto y con forma sesgada sufrió descompresión en varios tramos. La temporada invernal afecto el estado de los agrietamientos. Por lo tanto se inicio su peinado (mecánico con CAT y que no se concluyo) para remover el material fallado y de esta manera se tiende con una menor pendiente la única cara que poseía el talud perfilado y fallado el pasado año (agosto). Se suprime el paso vehicular que se había habilitado "por un carril" y bajando hacia San Jerónimo, por lo tanto todo el transito automotor circula por la calzada subiendo. Sector o Zona Urbana de San Jerónimo y limites con la UF-1.0.</t>
  </si>
  <si>
    <t xml:space="preserve">Inactivo. Terminados los trabajos ejecutados con la lanzavigas, esta se desarmo para llevarla a otro frente de trabajo (Meloneras). El tramo se interviene nuevamente con la instalación de redes ITS, y con la colocación en definitiva de las capas granulares, también se coloco la capa asfáltica. Mediante cortes con disco de tungsteno se realizo la construcción de cunetas en concreto, con sección en L. Realizados todos los trabajos, se hizo su demarcación horizontal y se habilito el tramo para todo el transito automotor (bajando / subiendo). Por lo tanto se hizo uso del nuevo puente La Muñoz I.  </t>
  </si>
  <si>
    <t>Corte mecánico con CAT - ODT # 085, prolongación de tramo ya iniciado. CD + Muro # 109 en HA (con 3 módulos separados)</t>
  </si>
  <si>
    <t>Acceso a La Puerta (falso túnel) + ODT # 132 - CD</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</si>
  <si>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</si>
  <si>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 xml:space="preserve">Después de los cortes mecánicos, eliminación de vegetación, matorral y descapotes, se inicia la construcción de ODT # 164 x 1500 mm. que verterá sus aguas directamente al Rio Cauca. Se inician los llenos traídos de Tierra Mítica y se extienden con motoniveladora CAT 140 M y se compactan vibro Hamm. También se adicionaron granulares y a un corto tramo del ramal se coloco la capa asfáltica tipo MSC-25. Se realizaron ensayos de campo (con equipo nuclear). Se realizaron excavaciones mecánicas con CAT 416 F, para el tendido subterráneo de redes ITS. El tramo se interviene hasta las proximidades del estribo # 1 del nuevo puente sobre el Rio Cauca. Hay chequeos y controles topográficos </t>
  </si>
  <si>
    <t>a) Inactivo.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más puntos de intersección asegurados con platinas y tuercas. Hubo desprendimiento interno de rocas y la malla fue rota y desprendida.  
b) Sobre la calzada CI, (o existente o PK 19+440) se termino el fresado y se entra en el desmantelamiento del tablero del puente para ampliación. Se levanto una tubería Titan de una ODT x 900 mm. para hacer un alargue a un box culvert (1.7 x 1.7 m). Realizado el fundido de los muros verticales se procedió a la colocación de la formaleta y el acero para realizar su fundida. Esta pendiente el armado de los aceros de las 2 placas de aproximación.  Dentro del sobreancho de la vía se trabaja en excavaciones para las redes ITS, por lo tanto se prepara su terreno con excavación, adición de suelo mejorado y compactación. Sector Politécnico.</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</si>
  <si>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t>
    </r>
    <r>
      <rPr>
        <sz val="11"/>
        <color rgb="FFFF0000"/>
        <rFont val="Arial"/>
        <family val="2"/>
      </rPr>
      <t>Se construye muro de protección en concreto reforzado para la Pila 1, costado derecho contra vía existente. L=9,5 m  H=3,0 m. Se funde solado y se instala acero de refuerzo zapata y vástago de muro.</t>
    </r>
    <r>
      <rPr>
        <sz val="11"/>
        <rFont val="Arial"/>
        <family val="2"/>
      </rPr>
      <t xml:space="preserve">
PILA 2: Instalación acero de refuerzo  núcleos Caissons 5 y 6 y se funden. Excavación mecánica  adecuación área construcción Viga Cabezal. Se instala solado.Instalación andamios de carga, plataforma, acero de refuerzo, encofrado Viga Cabezal y se funde con topes sísmicos y pedestales. Instalación de 5 ductos y cables para tensionamiento. Se tensionan cables.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Adecuación área para construcción de Estribo. Se funde solado. Instalación acero de refuerzo Viga Cabezal, muro espladar y lateral. Se funde Viga Cabezal, topes sísmicos y pedestales, y aletas integradas.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</si>
  <si>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  </t>
    </r>
    <r>
      <rPr>
        <sz val="11"/>
        <color rgb="FFFF0000"/>
        <rFont val="Arial"/>
        <family val="2"/>
      </rPr>
      <t>Se realiza excavación mecánica para construcción Estribo 1' y losa complementaria.</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rFont val="Arial"/>
        <family val="2"/>
      </rPr>
      <t xml:space="preserve">. Por modificación en el diseño en el Estribo 2, se va ampliar el estribo, se contruye una losa complementaria y se construye Estribo 2', para empatar con el mruo en tierra armada. Se realiza demolición parcial de  muro espaldar del Estribo 2. se realizan perforaciones y anclaje de acero de refuerzo, encofrado y se funde.  </t>
    </r>
    <r>
      <rPr>
        <sz val="11"/>
        <color rgb="FFFF0000"/>
        <rFont val="Arial"/>
        <family val="2"/>
      </rPr>
      <t>Para el Estribo 2', se instala acero de refuerzo de la Viga Cabezal  y del muro espaldar y se funden. Instalación plataforma y acero de refuerzo losa complementaria y se funde.</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N°2 ., se instala acero de refuerzo, ductos  y se funden los voladizos 1 , 2 , 3, 4 y 5.  Se tensionan cables</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tensionan cables. </t>
    </r>
    <r>
      <rPr>
        <sz val="11"/>
        <color rgb="FFFF0000"/>
        <rFont val="Arial"/>
        <family val="2"/>
      </rPr>
      <t xml:space="preserve">
</t>
    </r>
    <r>
      <rPr>
        <sz val="11"/>
        <rFont val="Arial"/>
        <family val="2"/>
      </rPr>
      <t>ESTRIBO 2: Instalación de aisladores sísmicos,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</si>
  <si>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 </t>
    </r>
    <r>
      <rPr>
        <sz val="11"/>
        <color rgb="FFFF0000"/>
        <rFont val="Arial"/>
        <family val="2"/>
      </rPr>
      <t>Construcción muro complementario costado izquierdo, se instala acero de refuerzo, encofrado para zapatas y vástagos en módulos1, 2, 3, 4, 5 y 6  y se funden.</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 Instalación acero de refuerzo de módulos de New Jersey por ambos costados. Se instala encofrado y se funden  por el costado izquierdo y derecho. Se realizan acabados. Se realiza la demolición de bloques de concreto en las Pilas 1 y 2.</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</si>
  <si>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
</t>
    </r>
    <r>
      <rPr>
        <u/>
        <sz val="11"/>
        <rFont val="Arial"/>
        <family val="2"/>
      </rPr>
      <t xml:space="preserve">SUPERESTRUCTURA
</t>
    </r>
    <r>
      <rPr>
        <sz val="11"/>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t>
    </r>
    <r>
      <rPr>
        <sz val="11"/>
        <color rgb="FFFF0000"/>
        <rFont val="Arial"/>
        <family val="2"/>
      </rPr>
      <t>. Instalación acero de refuerzo y encofrado New Jersey  calzada derecha ambos costados; se funden módulos.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</si>
  <si>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Instalación de plataforma y acero de refuerzo para construcción de voladizos costado izquierdo y derecho y se. funden </t>
    </r>
    <r>
      <rPr>
        <sz val="11"/>
        <color rgb="FFFF0000"/>
        <rFont val="Arial"/>
        <family val="2"/>
      </rPr>
      <t>. Instalación acero de refuerzo y encofrado defensas tipo New Jersey por ambos costados; se funden y se realizan acabados..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</si>
  <si>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color rgb="FFFF0000"/>
        <rFont val="Arial"/>
        <family val="2"/>
      </rPr>
      <t>CONTROL DE EXCAVACIÓN</t>
    </r>
    <r>
      <rPr>
        <sz val="11"/>
        <color theme="1"/>
        <rFont val="Arial"/>
        <family val="2"/>
      </rPr>
      <t xml:space="preserve">
CALDADA IZQUIERDA:
ESTRIBO 1: Caisson 1  h=9m; Caisson 2 h=12m
PILA 1: Caisson 3 h=16,14m; Caisson 4 h=14m
 PILA 2. Caisson 5 h=18,5m; Caisson 6 h=17,7m 
                                         PILA 3. Caisson 7 h=21,1m;  Caisson 8 h=18,9m
                                        ESTRIBO 2.  Caisson 9 h=12,4m;  Caisson 10 h=12m
</t>
    </r>
    <r>
      <rPr>
        <u/>
        <sz val="11"/>
        <color rgb="FFFF0000"/>
        <rFont val="Arial"/>
        <family val="2"/>
      </rPr>
      <t xml:space="preserve">INFRAESTRUCTURA
</t>
    </r>
    <r>
      <rPr>
        <sz val="11"/>
        <rFont val="Arial"/>
        <family val="2"/>
      </rPr>
      <t xml:space="preserve">ESTRIBO 1: </t>
    </r>
    <r>
      <rPr>
        <sz val="11"/>
        <color rgb="FFFF0000"/>
        <rFont val="Arial"/>
        <family val="2"/>
      </rPr>
      <t>Se instala acero de refuerzo y se funden los núcleos de los Caisspns 1 y 2.</t>
    </r>
    <r>
      <rPr>
        <u/>
        <sz val="11"/>
        <color rgb="FFFF0000"/>
        <rFont val="Arial"/>
        <family val="2"/>
      </rPr>
      <t xml:space="preserve">
</t>
    </r>
    <r>
      <rPr>
        <sz val="11"/>
        <rFont val="Arial"/>
        <family val="2"/>
      </rPr>
      <t>ESTRIBO 2: 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
PILA 1:</t>
    </r>
    <r>
      <rPr>
        <sz val="11"/>
        <color rgb="FFFF0000"/>
        <rFont val="Arial"/>
        <family val="2"/>
      </rPr>
      <t xml:space="preserve"> Instalación acero de refuerzo Caisson 3 y 4 y se funden núcleos.</t>
    </r>
    <r>
      <rPr>
        <sz val="11"/>
        <rFont val="Arial"/>
        <family val="2"/>
      </rPr>
      <t xml:space="preserve">
PILA 2: Instalación acero de refuerzo núcleos Caisson 5 y 6 y se funden. Instalación acero de refuerzo y encofrado elevación Columnas a nivel de Viga cabezal y se funden. Instalación andamios de carca y plataforma para Viga Cabezal.</t>
    </r>
    <r>
      <rPr>
        <sz val="11"/>
        <color rgb="FFFF0000"/>
        <rFont val="Arial"/>
        <family val="2"/>
      </rPr>
      <t xml:space="preserve"> Instalación acero de refuerzo y encofrado Viga cabezal y se funde.
</t>
    </r>
    <r>
      <rPr>
        <sz val="11"/>
        <rFont val="Arial"/>
        <family val="2"/>
      </rPr>
      <t>PILA 3: Instalación acero de refuerzo núcleo del Caisson 7 y 8 y se funden. Adecuación área para Viga Cabezal. Se funde solado</t>
    </r>
    <r>
      <rPr>
        <sz val="11"/>
        <color rgb="FFFF0000"/>
        <rFont val="Arial"/>
        <family val="2"/>
      </rPr>
      <t>. Instalación acero de refuerzo Viga Cabezal y se funde con topes sísmicos y pedestales.</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</si>
  <si>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color rgb="FFFF0000"/>
        <rFont val="Arial"/>
        <family val="2"/>
      </rPr>
      <t>CONTROL DE EXCAVACIÓN</t>
    </r>
    <r>
      <rPr>
        <sz val="11"/>
        <color theme="1"/>
        <rFont val="Arial"/>
        <family val="2"/>
      </rPr>
      <t xml:space="preserve">
CALDADA IZQUIERDA
ESTRIBO 1: Caisson 1 h=2m  Caisson2 h=2m
 PILA 1. Caisson 3   h=22,2m;  Caisson 4  h=15m 
</t>
    </r>
    <r>
      <rPr>
        <u/>
        <sz val="11"/>
        <color rgb="FFFF0000"/>
        <rFont val="Arial"/>
        <family val="2"/>
      </rPr>
      <t xml:space="preserve">INFRAESTRUCTURA
</t>
    </r>
    <r>
      <rPr>
        <sz val="11"/>
        <rFont val="Arial"/>
        <family val="2"/>
      </rPr>
      <t xml:space="preserve">ESTRIBO 1: </t>
    </r>
    <r>
      <rPr>
        <sz val="11"/>
        <color rgb="FFFF0000"/>
        <rFont val="Arial"/>
        <family val="2"/>
      </rPr>
      <t>Excavación mecánica adecuación área construcción de Estribo. Se inicia excavación de Caissons.</t>
    </r>
    <r>
      <rPr>
        <u/>
        <sz val="11"/>
        <color rgb="FFFF0000"/>
        <rFont val="Arial"/>
        <family val="2"/>
      </rPr>
      <t xml:space="preserve">
</t>
    </r>
    <r>
      <rPr>
        <sz val="11"/>
        <rFont val="Arial"/>
        <family val="2"/>
      </rPr>
      <t xml:space="preserve">ESRIBO 2: Adecuaciones para construcción de Estribo. Se funde solado. Instalación acero de refuerzo construcción zapata y se funde con pedestales y topes sísmicos y muro espaldar. </t>
    </r>
    <r>
      <rPr>
        <sz val="11"/>
        <color rgb="FFFF0000"/>
        <rFont val="Arial"/>
        <family val="2"/>
      </rPr>
      <t>Instalación acero de refuerzo y encofrado aleta izquierda y se funde.</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</si>
  <si>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t>
    </r>
    <r>
      <rPr>
        <sz val="11"/>
        <color rgb="FFFF0000"/>
        <rFont val="Arial"/>
        <family val="2"/>
      </rPr>
      <t>Instalación acero de refuerzo y encofrado Viga Cabezal y muro espaldar, se funde Viga Cabezal con topes sísmicos, pedestales, muro espaldar y aletas ontegradas. Instalación acero de refuerzo losa de aproximación.</t>
    </r>
    <r>
      <rPr>
        <sz val="11"/>
        <rFont val="Arial"/>
        <family val="2"/>
      </rPr>
      <t xml:space="preserve">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 Montaje del Equipo lanza-vigas en el Estribo 2.
Vanos 9, 8, 7, 6, 5 y 4: Instalación de Vigas prefabricadas sobre apoyos de neopreno, instalación de pre-losas, construcción de Diagragmas e instalación acero de refuerzo de las losas y se funden. En el Vano 3, se instalan Vigas prefabricadas, instalación de pre-losas y construcción de Diafragma.  Instalación plataforma y acero de refuerzo para voladizos vanos 9, 8, 7 y 6 costado izquierdo y se funden. Para el costado derecho, se instala plataforma y acero de refuerzo en voladizos 9 y 8 y se funden. </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</si>
  <si>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t>
    </r>
    <r>
      <rPr>
        <sz val="11"/>
        <color rgb="FFFF0000"/>
        <rFont val="Arial"/>
        <family val="2"/>
      </rPr>
      <t>Caisson 1 h=9m, Caisson 2 h=7m</t>
    </r>
    <r>
      <rPr>
        <sz val="11"/>
        <color theme="1"/>
        <rFont val="Arial"/>
        <family val="2"/>
      </rPr>
      <t>,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</si>
  <si>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xml:space="preserve">. </t>
    </r>
    <r>
      <rPr>
        <sz val="11"/>
        <rFont val="Arial"/>
        <family val="2"/>
      </rPr>
      <t xml:space="preserve">Perforaciones para instalación de platinas baranda vehicular. Instalación de platinas 5/8", pernos y parales IPE-220  y tubería metálica costado izquierdo y derecho. Instalación de pintura anticorrociva y pintura de poliuretano. Construcción de bases de apoyo para instalación de postes luminarias costado izquierdo. </t>
    </r>
    <r>
      <rPr>
        <sz val="11"/>
        <color rgb="FFFF0000"/>
        <rFont val="Arial"/>
        <family val="2"/>
      </rPr>
      <t xml:space="preserve"> Ampliación terminada, Falta carpeta de rodadura.</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</si>
  <si>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 xml:space="preserve">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vanos 1,y 2. </t>
    </r>
    <r>
      <rPr>
        <sz val="11"/>
        <color rgb="FFFF0000"/>
        <rFont val="Arial"/>
        <family val="2"/>
      </rPr>
      <t xml:space="preserve"> Demolición de tablero sobre Vigas.
En el Vano 2,  se instala plataforma para voladizos por ambos costados, instalación de metal-deck y acero de refuerzo de la losa.</t>
    </r>
  </si>
  <si>
    <t>Ampliación Puente 22  La Muñoz 1  UF1</t>
  </si>
  <si>
    <t>Ampliación Puente 21  La Guaracú 1 UF1</t>
  </si>
  <si>
    <t>Puente PK 9+800 UF 1- ESTRIBO 1. Excavación caissons 1 y 2.</t>
  </si>
  <si>
    <t>Ampliación Puente N°5 PK3+183 UF1 Quebrada La Causala. Instalación de parales IPE 220, pernos 1" y tuberia D=4" , costado derecho.</t>
  </si>
  <si>
    <t>Ampliación Puente N°11 PK8+790 UF1 Quebrada La Roncha. Demolición de tope sísmico costado derecho para instalación de platinas. INACTIVO.</t>
  </si>
  <si>
    <t>Ampliación Puente N°9 PK7+960 UF1  San Gregorio.  Construcción de bordillo, vano 2. INACTIVO</t>
  </si>
  <si>
    <t>Ampliación Puente N°9 PK7+960 UF1  San Gregorio.  Vista panorámica desde PK mayores. Losas fundidas. INACTIVO.</t>
  </si>
  <si>
    <t>Ampliación Puente N°2 PK2+100 UF1  La Volcana. Instalación de pla tinas 5/8", pernos 1" y parales IPE 220 costado izquierdo y derecho, baranda vehicular.</t>
  </si>
  <si>
    <t>Ampliación Puente N°2 PK2+100 UF1  La Volcana.   Se funde nueva barrera New Jersey entrada puente lado Medellín costado izquierdo</t>
  </si>
  <si>
    <t>Ampliación Puente N°25 PK19+420 UF2.1  El Sable.  Instalación acero de refuerzo losa y plantillas para defensa metalica, vano 2.</t>
  </si>
  <si>
    <t>Ampliación Puente N°25 PK19+420 UF2.1  El Sable.   Instalación acero de refuerzo losa y plantillas para defensa metalica, vano 2.</t>
  </si>
  <si>
    <t xml:space="preserve">Ampliación Puente N°21 PK16+130 UF2.1  Quebrada La Muñóz I.   Corte longitudinal de tablero y perforaciones con extracción de núcleos. </t>
  </si>
  <si>
    <t xml:space="preserve">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Se Terminó la excavación desde el túnel nuevo, en terrenos con sostenimiento Tipo SG- II, sección completa, en el PK0+136,50. L total acumulada de excavación = 140,50 m, éste avance esta adelantado,  teniendo en cuenta el programa de obra actualizado, el cual contempla el  inicio de excavación, el día 14 abril de 2021.
En  Galería de Conexión Vehicular No 1 (1+695- Túnel nuevo). Se Terminó la excavación desde el túnel nuevo, en terrenos con sostenimiento Tipo SG- II,sección completa, en el PK0+093,20. L total acumulada de excavación = 100,20 m, éste avance esta adelantado,  teniendo en cuenta el programa de obra actualizado, el cual contempla el  inicio de excavación, el día 17 marzo de 2021.
En Galería Peatonal No 1 (1+230- Túnel nuevo). Se terminó la excavación desde el túnel nuevo (Cale), en terrenos con sostenimiento Tipo SG- II, sección completa, en el PK0+092,2- Ltotal acumulada de excavación = 101,4 m; éste avance esta adelantado,  teniendo en cuenta el programa de obra actualizado, el cual contempla el  inicio de excavación, el día 27 de abril de 2021.. </t>
  </si>
  <si>
    <r>
      <rPr>
        <b/>
        <sz val="11"/>
        <rFont val="Arial"/>
        <family val="2"/>
      </rPr>
      <t>Portal Medellín - Segundo Tubo Túnel Occidente</t>
    </r>
    <r>
      <rPr>
        <sz val="11"/>
        <rFont val="Arial"/>
        <family val="2"/>
      </rPr>
      <t xml:space="preserve">
Actividades de Instalación del drenaje D=400 mm, con tubería perforada Novafort-PAVCO, Instalación concreto para soleras planas 25MPa, construcción de caz de residuos peligrosos, construcción de cárcamos para telecomunicaciones e ITS. Portal Medellín.
</t>
    </r>
  </si>
  <si>
    <r>
      <rPr>
        <b/>
        <sz val="11"/>
        <rFont val="Arial"/>
        <family val="2"/>
      </rPr>
      <t>Portal Santa Fe - Segundo Tubo Túnel de Occidente</t>
    </r>
    <r>
      <rPr>
        <sz val="11"/>
        <rFont val="Arial"/>
        <family val="2"/>
      </rPr>
      <t xml:space="preserve">
Actividades de Instalación del drenaje D=400 mm, con tubería perforada Novafort-PAVCO, Instalación concreto para soleras planas 25MPa, construcción de caz de residuos peligrosos, instalación de ductos para redes eléctricas MT, construcción de cárcamos para telecomunicaciones e ITS. Portal Santa Fe.
</t>
    </r>
  </si>
  <si>
    <t>En la UF 1: El concesionario en este periodo ejecuto las siguientes actividades: En recorrido de inspección de interventoría, se  evidenció que el concesionario, no ejecutó actividades en este frente de obra activo..
Avance a la fecha UF1: Redes Secas 96%
En la UF3: El concesionario en este periodo ejecuto las siguientes actividades:  En recorrido de inspección de interventoría, se  evidenció que el concesionario, no ejecutó actividades en este frente de obra activo.
Avance a la fecha UF3: Redes Secas 97%.</t>
  </si>
  <si>
    <t xml:space="preserve">Se realiza suspensión de energía en Red Monofásica, para traslado Red doble circuito de 44 KV y 13.2KV, se instala cable cubierto ACSR 266.8 para la red 13.2 KV y cable desnudo 1/0  red 44 KV, Sector el Gaitero Actuación 42. </t>
  </si>
  <si>
    <t>Consultas Previas</t>
  </si>
  <si>
    <r>
      <rPr>
        <b/>
        <sz val="11"/>
        <rFont val="Arial"/>
        <family val="2"/>
      </rPr>
      <t>Ruta 6204 San Jerónimo - Túnel de Occidente</t>
    </r>
    <r>
      <rPr>
        <sz val="11"/>
        <rFont val="Arial"/>
        <family val="2"/>
      </rPr>
      <t xml:space="preserve">
- Actividades de Rocería. 
- Actividades de limpieza de cunetas y Obras transversales.
- Desvío en el PR20+200 al PR20+900 se encuentran transitables.
- Desvío en el PR22+200 al PR23+900 se encuentran transitables.
- Desvío en el PR24+400 al PR 25+900 se encuentran transitables.
- Desvío en el PR30+100 al PR30+300 se encuentran transitables.
- Desvío en el PR30+800 al PR32+200 se encuentran transitables.
- Desvío en el PR35+300 al PR39+000 se encuentran transitables.
- Zona Inestable PR34+900 se presenta estable.
- Se realiza control vehicular PR25+900, PR26+900, PR27+900, PR30+100 y PR35+200.</t>
    </r>
  </si>
  <si>
    <t>UF 4 Ruta 6003 - 46+000 Rocería Margen Izq.</t>
  </si>
  <si>
    <t>RESPUESTA A COMUNICACIÓN EPS4G-0026-21 REFERENTE AL DISEÑO DE DETALLE CON SECTORES MODIFICADOS - CONCESIONARIO ANULA D000426 - D000436</t>
  </si>
  <si>
    <t>D-02-01-20210222-000500</t>
  </si>
  <si>
    <t>RESPUESTA A COMUNICADO EPS4G-0212-21 REFERENTE AL DISEÑO DEL PORTICO DE PROTECCION PARA EL BOX DE LA QUEBRADA LA CULEBRA DE LA UNIDAD FUNCIONAL 3</t>
  </si>
  <si>
    <t>D-02-01-20210222-000502</t>
  </si>
  <si>
    <t>ENTREGA DE DISEÑO ESTRUCTURAL DEL MURO 174 K4+800 COMPLEMENTARIO A LAS PILAS 1 Y 2 DEL PUENTE K4+500SECTORES MODIFICADOS</t>
  </si>
  <si>
    <t>D-02-01-20210222-000503</t>
  </si>
  <si>
    <t>Del 25/02/21
al 03/03/21</t>
  </si>
  <si>
    <t>Terminadas las actividades sobre el terraplén, construida la ODT (con tubería Titan x 1500 mm.) y construido su canal abierto (para conectar estas obras con la existente) este sector se sometió al cubrimiento con material de llenos y quedar en cota de subrasante. También hubo excavación lateral para el tendido (subterráneo) de redes eléctricas y de ITS. Se inicio la colocación de granulares clasificados empleándose la motoniveladora CAT 140 M y el vibro para afirmados Hamm. 
Hacia el PK menor (y con dirección a La Frisola), donde se tenia un gran acopio de material de fresado o RAP y material granular, se realiza el extendido de granulares para conformar la estructura del pavimento flexible, se utiliza motoniveladora CAT 140M y vibro para afirmados. 
El tramo solo se permite para el transito temporal de los vehículos y equipos de la Concesión. Sector El Arriero.</t>
  </si>
  <si>
    <t xml:space="preserve">En la parte mas baja se sigue abriendo espacio para acceder fácilmente sobre el aproche # 2 del nuevo puente sobra La Rochela, y se direcciona el corte hacia el muro de TA # 026 de la CI. Se continuara corte mecánico de material derrumbado (con 2 CAT sobre orugas), pero sobre la parte media alta del talud derrumbado, con difícil acceso de las volquetas por su alta pendiente. También se sigue transportando con equipo sobre orugas, materiales y equipos (ej. malla 15x15x6 + cemento + agregados) hacia la parte alta del corte. Sobre la corona del talud, se realiza corte y estabilización en dos tramos o etapas para la primera fase de talud. Se instalaron paneles de malla electrosoldada y se aplica concreto lanzado. Sobre la primera fase del perfilado, se están colocando anclajes activos (@ 3 torones de acero), con L = 22 m. e inclinación de - 10 grados. Sobre la plataforma del nuevo puente se instala el campamento y allí, se ensamblan las sartas de torones y la formaleta para los dados de anclaje. El material cortado se lleva al lleno del PK 11+800 o al frente Doña Rosa. Cuando hay lluvias se afectan los trabajos de corte mecánico y de los acarreos. Sector de La Rochela. 
Hacia PK mayor, al transito automotor se le habilito su paso por los nuevos puentes de ese sector y se abandonara en su totalidad la calzada existente. </t>
  </si>
  <si>
    <t>a) Trabajos intermitentes.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En la parte alta se termino un peinado mecánico con CAT 317D, debido a material derrumbado y rodado sobre la vía veredal. Sobre la pata del talud y calzada existente se realizo la extensión de material  granular para formar la estructura granular del pavimento flexible. Sigue pendiente un nuevo traslado de redes secas. Se trabaja con personal PARE / SIGA
c) Sobre la calzada existente y sobre la opuesta, finalizo el corte mecánico y se unieron las rasantes de dos (2) puentes consecutivos en construcción. Se coloco la capa asfáltica en caliente tipo MSC-25. Espacios anexos pero en un nivel mas alto, fueron ocupados para el parqueo de equipos y elementos necesarios en obra, como bodega y montaje de campamento. Sigue pendiente nuevo traslado de redes secas. Se trabaja con personal PARE / SIGA.</t>
  </si>
  <si>
    <t>Continúan trabajos con corte de montaña en el sector de Piedra Negra, con el uso de explosivos químicos controlados y de patrones de perforación. Personal removió previamente material rocoso suelto (pre corte) para la preparación de perforación / voladuras. Se utilizan compresores y martillos neumáticos. Como sistema de control y amortiguación en el momento de hacer las voladuras, se utilizan llantas, cadenas, mallas electrosoldada y tapetes de caucho a fin de evitar esquirlas y la menor perturbación posible sobre las viviendas y la vía. La rasante de la vía en este punto baja (mucho mas que la actual vía) debido a que hay que unir 2 puentes en construcción</t>
  </si>
  <si>
    <t>Inactivo. Sobre la pata del talud se realizo construcción de escollera utilizando grandes rocas + concreto hidráulico. Se termino la construcción de colchón filtrante (para deprimir el NAF) sobre escollera  (de 5 m x L= 50 m) con geotextil NT-2500 Pavco y tubo de drenaje ranurado y se continua instalación de material seleccionado. Todo el polígono del talud se cubrió con geotextil. El trabajo se realiza con bulldozer CAT D6T y vibro compactador. Hubo también remplazo de térreos de mala calidad y húmedos, por rocas y bloques de gran tamaño (trabadas entre si) y se prolongó un tramo del colchón filtrante (con uso de geotextil para drenaje + material permeable + tubería ranurada) y sobre el cual se realizan también llenos compactados. Las capas superiores del lleno incluyendo los granulares, se remataron con motoniveladora CAT 140 M + CAT 317D + vibro Hamm. Ya se cuenta con la estructura granular del pavimento flexible. Esta pendiente la construcción de la placa de acceso del nuevo puente (estribo #1).   
Anexo a esta obra, se terminaron los trabajos relacionados con la construcción de caissons + columnas + vigas cabezales, del nuevo puente vehicular. Los llenos compactados ya llegan hasta este nivel. Sector de Doña Rosa.</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</si>
  <si>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trituradoras, excavadoras, bulldozer D6T, cargador CAT articulado y volquetas.  
b) Inactivo. Terminada la conformación de la calzada incluyendo la imprimación de granulares y la colocación de la capa asfáltica se dio inicio a la conformación de la calzada en construcción y el acceso al puente PK 11+110 de asados Doña Rosa, el muro en TA o # 036 y el retorno #1. Se tiene La Lanzavigas (entrando por el estribo #2) y los espacios o áreas son ocupados(as) para el acopio de vigas pretensadas, los equipos de carga / transporte y por grandes grúas. Personal termina la construcción de cuentas en concreto con sección en L.</t>
  </si>
  <si>
    <t xml:space="preserve">Inactivo.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Estacas marcan llenos de mas de 20 m., de altura y con talud de 2 1/4H:1V. Se trae material acarreado desde La Rochela. 
Sobre la plataforma vial (que esta en otro nivel superior) y que viene desde la planta de trituración, se extiende y compacta material de llenos y también se adiciona material fresado o RAP. Este tramo intervenido tendrá que llegar a alcanzar una cota de rasante similar a la vía existente (o PK 13 - campamento de MAR1), por lo tanto continuaran los llenos. </t>
  </si>
  <si>
    <t>a) Continuara el revestimiento del talud con malla electrosoldada y concreto lanzado. Se tiene terminado el confinamiento (con pernos roscados # 10 + drenes en PVC + malla electrosoldada + concreto lanzado), la segunda fase del talud ya perfilado ya que en su corona (primera fase) se presento un agrietamiento superficial el cual fue peinado y bajada su pendiente, se le ha colocado malla electrosoldada.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Hay presencia de aguas infiltradas. La firma consultora Consulcivil SAS realizo un sondeo profundo. 
Sobre la segunda berma de cortante, se emplazo la entrada al negocio particular de Las Grutas y se le extiendo y compacto material de fresado o RAP. Se termino la construcción de la cuneta de borde que tendrá una sección en V. En la parte central (que vendría a ser la tercera berma) se excavo la plataforma vial encajonada donde se emplaza la nueva calzada, hay colocación de piedra rajón para mejorar la cimentación de la estructura del pavimento flexible. Se construye una ODT x 900 mm, con tubería acampanada, sus buzones (encole / descole), y se inicia la construcción de un disipador escalonado que sale casi debajo de la plataforma de la piscina. Las rasantes de esta la vía nueva con el tramo del PK 13 no se han unido. Hay permanentes trabajos topográficos. Cuando hay lluvias se retrasan los trabajos de cortes y acarreos. Para acceder o dejar el frente de obra en conexión con la actual calzada, se trabaja con personal PARE / SIGA, sector Hostería Las Grutas.
b) Sobre el box del PK 12+764 se termino la construcción del segundo y ultimo tramo de box gemelo. Para concluir con la obra, se hizo la demolición de un pontón existente a fin de alargar "aguas arriba", el par de box en construcción. Se termina con la fundida de las aletas del descole, su impermeabilización se hace aplicando pintura negra bituminosa + laminas de lamidren planar (a los paramentos de concreto en contacto directo con tierras) y la construcción de los sub drenajes laterales (con piedra filtro + geotextil + tubo ranurado). Para todo el cuerpo del box, se utilizo concreto premezclado y bombeado de 28 MPa. La obra es de L = 21 m. de largo. Las aguas de la Qda. (San Juana II), circulan libremente por el box. Sobre un área vecina hubo demolición de una vivienda y se continúan con los llenos laterales y superiores compactados con Hamm, hay bulldozer CAT D6T realizando el trabajo apoyado por otros equipos y por volquetas. Sector Hostería Las Grutas.</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</si>
  <si>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se habilita para el transito vehicular. 
b) Inactivo.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Hubo excavación lateral donde se coloco tubería Novafort de 23" y 32" de diámetro. También hubo necesidad de ampliar la longitud de los cabezotes de las alcantarillas como la # 63 y 67, y se intervinieron las ODTs # 64, 65 y 66. Hay chequeos topográficos. Sector frente y diagonal a La Jungla (que cuando se termine) se unirá con su tramo inmediato y antecesor de Las Grutas. El transito automotor circula por la nueva por está nueva guiado por maletines y delineadores tubulares.  </t>
  </si>
  <si>
    <t xml:space="preserve">Se termino el fresado en frio con el equipo SANY C8. Esta capa asfáltica (deteriorada y fallada) tiene un espesor que oscila entre 16 a 18 cm. Se fresaron franjas, fallos, deformaciones, agrietamientos e inestabilidades. También hubo bacheos aislados tipo cajeo. Se agregan áridos vírgenes tipo BG granular utilizando la motoniveladora, luego de su compactación se continuo con la etapa de imprimación con emulsión asfáltica de curado lento y el extendido de la capa intermedia asfáltica en caliente tipo MSC-25. Se realizan cortes con disco diamantado a fin de construir cunetas (en ambos costados) con sección en L por el sistema de ajedrezado. Sector Tamarindos / Comfenalco.
Hacia PK mayor (legando a Margarita del 8), después del fresado + la adición de áridos vírgenes + la colocación de la capa asfáltica se inician cortes con disco diamantado para la construcción de cunetas (por sistema de ajedrezado) con sección en L. El transito automotor se habilito por la nueva calzada, previa demarcación del tramo. </t>
  </si>
  <si>
    <t>a) Tramo inicial, inactivo: 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 termino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se concluyo la consolidación con pernos pasivos # 10 colocados @ 1.5 m de distancia y luego la aplicación de concreto lanzado bombeado y transportado en mixer. 
b) Tramo final: Hacia PK mayor del talud que llevara tres banqueos, sigue ubicada una CAT (sobre orugas) que realizo el perfilado y excavación sobre berma de cortante. Sobre la fase # 1 se instalo malla electrosoldada (15x15x6mm) + pernos autoperforantes (L= 9 m) y se aplica concreto lanzado (colocado por bombeo y transportado en mixer). Hay perforadora sobre orugas auto propulsada, en la corona del talud de este tramo en intervención, esto lo realiza el contratista Geodic. Personal de MAR1 realiza la construcción  de la zanja de coronamiento. La firma consultora Consulcivil SAS, realizo un estudio del sub suelo (sondeo a profundidad  hasta 30 m) sobre la corona del talud. 
Siguen apareciendo agrietamientos desde la zona alta y media alta (en forma diagonal) del talud en recubrimiento hacia el talud ya protegido, llegando el fisuramiento hasta la pata del talud. Debido a una corta lluvia del martes en la noche (9 de Feb.) el talud en tratamiento y perfilación sufrió un deslizamiento tipo rotacional, y luego lluvias adicionales aumentaron el tamaño del deslizamiento. Ahora se procede por el método de traspaleo a descargar el material rodado y deslizado que tapono la calzada en construcción dejando el talud con su propio ángulo de reposo. Hay chequeos topográficos.  
También se procede a reforzar con mas pernos pasivos el talud cubierto y consolidado, se utiliza un equipo perforador autopropulsado. Sobre el PK menor (previa demarcación) se permitió el cruce del transito automotor, pero el transito sigue utilizando la calzada existente. Sector ubicado cerca a La Guaracú I.</t>
  </si>
  <si>
    <t xml:space="preserve">Las planta concretera del PK 13 realiza la fabricación de: concretos lanzados, concretos estructurales, morteros de inyección y los concretos simples; según los requerimientos de cada uno de los frentes activos que los requieran. </t>
  </si>
  <si>
    <t xml:space="preserve">Se sigue acopiando material de rezaga o descombro del nuevo túnel, del Portal Santa Fe.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t>
  </si>
  <si>
    <t>a) Inactivo. 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
b) Sobre la calzada existente, (y hacia el PK menor), se somete el talud de la vía a la colocación de pernos pasivos (autoperforantes # 10) en una única fila, así: Tramo # 1; 9 Und. con L= 9m; Tramo # 2 y # 3 con 10 Und. con L= 6 m., para un total de 19 pernos, cuyo hueco se hace con un equipo Komatsu sobre orugas. Hay también colocación de una fila de drenes en PVC de D= 2.5". Una vez culminada cada etapa, se colocara malla electrosoldada y concreto lanzado.</t>
  </si>
  <si>
    <t>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trabajo en la construcción de redes de drenajes superficiales y en la colocación de sardineles prefabricados. Hubo alargue de la aleta del encole del box, cerca a la Ciudadela Premium. Se habilitado el transito automotor por el nuevo puente vehicular y sobre los retornos en superficie, por lo tanto se hizo previamente la demarcación horizontal utilizando pintura (B/A), colocando maletines y delineadores tubulares y poder canalizar el transito automotor que entra y sale del Municipio.</t>
  </si>
  <si>
    <t>Se terminaron los fresados en frio con equipo SANY C8. Se fresaron tramos completos de la calzada existente que tiene un espesor promedio de 16 cm. Sobre la corona de la curva vertical convexa se retira capa asfáltica y la totalidad de la estructura granular (con dos CAT sobre orugas, con uso de la cuchara y/o martillo hidráulico) a fin de bajar (por lo menos en 3 m.) la cota y modificar el PIV de la curva vertical. Por lo tanto las rasantes de ambas vías se irán a igualar en este trayecto. 
Donde lo permitieron los trabajos se colocaron granulares y luego se procedió a su imprimación; se tiene preparado el tren de pavimentación Dynapac para la colocación de la capa asfáltica. Hacia el PK mayor "después de La Qda. La Espada" hubo fresado selectivo, bacheos aislados tipo cajeo, fresado por franjas según la severidad de grietas, de deformaciones o de las inestabilidades. Allí también se coloco la capa asfáltica tipo MSC-25. Se construyen cunetas en concreto. Parte de los espacios son ocupados para el acopio de vigas pretensadas y grúas de gran potencia.  El transito automotor circula por la nueva calzada. Frente de obra ubicada en el sector de Loma Hermosa / El Francés.</t>
  </si>
  <si>
    <t xml:space="preserve">a) Inactivo. Con el uso de tres excavadoras CAT (pluma + cucharon y plumas + martillos) se termino la excavación de una montaña con formación rocosa, cuyo material se llevo en volquetas al box en la zona urbana de San Jerónimo, al Ahuyamal y a otros puntos de acopio y procesamiento. La finalidad del trabajo, es cortar y unir las rasantes de dos puentes en construcción. Se colocaron granulares provisionales. El área física se tiene ocupada con campamentos, deposito de materiales, de vigas pretensadas, área de trabajo y para maniobras de movimiento de equipos. El área es ahora ocupada para el desarmado de La Lanzavigas y poderla llevar a otro frente de obra. 
b) En su área anexa y hacia el PK menor, se termino con la construcción de un muro (# 172) en HA, que será de acompañamiento sobre el estribo # 2 del nuevo puente o K 21+500; este tuvo cuatro (4) cotas diferentes de cimentación escalonada. Se inician los llenos compactados previa impermeabilizan los concretos que quedaran en contacto con tierras (se utilizo pintura negra bituminosa + laminas de geodren nodular 600). Se construyo la placa de aproximación. Hay trabajos topográficos. Esta pendiente de llegar a la verdadera cota de subrasante. El área es ahora ocupada para el desarmado de La Lanzavigas y poderla llevar a otro frente de obra. </t>
  </si>
  <si>
    <t xml:space="preserve">a) Inactivo. Hacia el PK menor, se realizo el fresado en frio y por un extremo de la actual calzada. Se utilizo parte del granular existente y otro granular virgen (BG) se adicionó. Se hizo su imprimación con emulsión asfáltica y se coloco la capa asfáltica en caliente MSC25. Se termino el trabajo con la construcción de cunetas en concreto (premezclado de 21 MPa) con sección en L y fundidas por sistema de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sistema de bombeo. A medida que subió de nivel con los concretos (vástagos) estos se impermeabilizan aplicándose pintura negra bituminosa. Se construyeron los subdrenaje, se colocaron llenos con el uso de un bulldozer y se compactaron con vibro para afirmados. Hubo construcción (por alargue) de ODTs # 216 x 900 mm., + ODT # 094 x 900 mm., que verterán directamente sus aguas al Rio Aurrá. El tramo ya cuente con capa asfáltica  tipo MSC-25. Se procede a construir y terminar un disipador escalonado + cunetas laterales con sección en L + bordillos prefabricados. Los trabajos son revisados mediante chequeos topográficos. Sobre este tramo existe permanentemente caída de piedra. Todo el transito automotor circula por la nueva calzada. Sector Meloneras.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inicio la construcción de cunetas triangulares por ambos costados de la calzada, previo corte con disco diamantado de la capa asfáltica. También se construyo un canal abierto / cerrado tipo cárcamo (60 x 60 cm), y un muro corto para dar acceso a una finca particular. Hubo actividades de paisajismo sobre el separador central. Sector Meloneras. </t>
  </si>
  <si>
    <t xml:space="preserve">Se realizo actividad de paisajismo en los anillos viales del retorno (con pajarita CAT 416F) incluyendo la construcción de sardineles en concreto y de cunetas con sección en L y en V. Hubo sembrado de palmas. Se reinician (en forma intermitente) trabajos de seguridad vial, con la colocación de defensas metálicas, tipo bionda. Con excavadora CAT 330 D2L, se inicio un corte mecánico del talud, con dirección hacia Villa del Marques. Algunas lluvias afectan trabajos. </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</si>
  <si>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Solo se sigue trabajando en traslado de redes secas. 
b) Inactivo.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Hay personal instalando redes subterráneas ITS. Hay trabajos de traslado de redes secas. Sector cercano al PR 14.</t>
  </si>
  <si>
    <t>Trabajos en la Bahía o zona de servicio (Ahuyamal). CI</t>
  </si>
  <si>
    <t xml:space="preserve">a) En el patio que funciona como de acopio de materiales (planta de asfaltos), se termina la construcción de un paso inferior para acceder a La Puerta. El galibo horizontal de la obra es de 4.5 m. x galibo vertical 3 m. x L= 34 m. Se realiza la colocación de llenos laterales aprovechando la cercanía del material procedente de la planta. La obra la realizara el Concesionario mediante acuerdo con la Comunidad por consulta previa, y por esto no se encuentra con algún avance especifico dentro de su plan de obras. Además será conocido como el puente # 048.  Anexo al box se realizo alargue de ODT # 132  utilizando tubos Titan acampanados x 900 mm., se procede también a sus llenos térreos. 
b) Hacia el PK mayor (o PK 28+400) se continúan trabajos de rocería, tala y limpieza de rastrojos y matorral, destronques y retiro de maleza y que por su proximidad la Rio Aurrá se hará un muro escollera (rocas grandes + concreto hidráulico). Se trabaja con bulldozer y excavadoras sobre orugas CAT (330 y 312C), se trae material de bancos de corte / préstamo. Hubo demolición del restaurante Los Guajiros. Hay control topográfico por parte de MAR1. Algunas lluvias afectan trabajos con manejo de térreos. Sector La Puerta - Villa Carnelly </t>
  </si>
  <si>
    <t xml:space="preserve">Finalizo construcción por tramos de losa de contrapiso con e= 80 cm. +  muros + placa aérea + aletas (encole / descole). El concreto pre mezclado utilizado en todos los casos "es bombeado" y de 28 MPa. (o 4000 PSI). La obra tuvo un galibo vertical de 5.7 m. Hay retiro de los andamios de carga sobre el tramo que se fundió de la placa aérea. Se impermeabilizaron concretos cuyo paramento quedo en contacto con tierras (pintura negra bituminosa) y se colocan adicionalmente laminas de geodren nodular 600. (como drenaje vertical). Se termino la construcción de las placas (reforzadas) de acceso o de aproximación por ambos costados. Sobre ambos costados se terminaron con los llenos (por capas) compactados con vibro.  Hay trabajos de llenos superiores, extendidos con CAT 140K y compactación con vibro Hamm. Esta obra corresponde al futuro acceso vehicular a la Vda. Guaimaral y la realiza el Concesionario mediante acuerdo con la Comunidad por consulta previa, y por esto no se encuentra con algún avance especifico dentro del plan de obras. Además es conocido como el puente # 045. </t>
  </si>
  <si>
    <t>Se continua corte mecánico y descapote con equipo sobre orugas. Se trata de cortes térreos que se realizan con excavadoras CAT 330 D2L. Hay taludes con pendiente única y otro con 2 pendientes y berma intermedia. Se inicia la perforación (de una de las caras perfiladas) con equipo sobre orugas y se colocan pernos pasivos de L = 9 m. Cuando se termine el corte, se conectara con el acceso a Guaimaral (falso túnel). Lluvias afectan trabajos.</t>
  </si>
  <si>
    <t xml:space="preserve">a) Sigue evidencia de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tienen construidos 2 muros (de 28 MPa) en HA acompañantes uno a cada lado del descole del Box (de 6 m.  x 4.5 m y 28 MPa). Se impermeabilizaron los concretos con el paramento en contacto con tierras (pintura negra bituminosa), se le agregan laminas de lamidren que actúan como drenaje vertical y se protege la impermeabilización de los muros. Se le realizo la construcción de sus filtros laterales (geotextil + piedra filtro + tubo ranurado). Después de un tiempo de inactividad, se continua el extendido de los llenos mecánicos compactados con Hamm. Sector Tierra Mítica.
b) Sobre la calzada opuesta (o PK 31+260/680 - CI) se sigue realizando el corte mecánico con CAT 320 D2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tuvo dos (2) fases de excavación y perfilado, con una berma intermedia. Este proceso de protección del talud se repite en dos frentes de obra vecinos (ej. el talud intermedio su cara perfilada será con única pendiente). En ocasiones se trabaja con personal suspendido. La excavación sobre la plataforma vial se empieza a generar por debajo de la superficie de la rasante proyectada para mejorar la fundación del paquete de pavimento flexible y se opta por colocar piedra rajón. Se realizo la construcción de nueva ODT # 159 x 900 mm acampanada con tubería Titan tipo C-III. Se han colocado los granulares correspondiente a la estructura del pavimento flexible. Hacia el PK menor se inicia la separación de calzadas (vieja / nueva - exactamente sobre la entrada principal del conjunto Tierra Mítica) y se realiza su saneo agregando material de rezaga. Sobre la montaña mas alta se continua la excavación mecánica y la perforación de la corona destapada y perfilada (cara libre) para la colocación de pernos pasivos de anclaje, con L = 12 m. Cuando hay excavación mecánica con excavadora CAT 330 D2L en la parte alta, se debe cerrar la totalidad de la vía debido a la caída y rodada de rocas, por lo tanto hay un equipo destinado a la limpieza inmediata para poder habilitar el transito automotor y siempre por un carril, allí, se trabaja con personal PARE / SIGA. (Otros equipos que se encuentran trabajando son: pajarita JCB + vibro Hamm + motoconformadora CAT 140 K). Con el traslado del nuevo trazado se abandona el sitio de movimiento en masa presentado el año pasado. Sector Tierra Mítica. </t>
  </si>
  <si>
    <t>Continua actividad de corte mecánico y retiro de material, hacia el estribo. Se termina la excavación para la construcción de dalas de cimentación del muro en TA, se trabaja con CAT 320D2 + pajarita y vibro tipo benitín. Por lo tanto se termino la colocación de formaletería para fundir (en concreto) las dalas o soleras de nivelación escalonadas, con un ancho de 50 cm. Sobre el PK cercano al estribo se reinstalo tubería recta de 1500 mm para ODT (se le bajo la cota de cimentación) que atravesara perpendicularmente los muros en escamas o TA. Se termino la colocación de colchón filtrante + la colocación de las capas de granulares clasificadas en forma secuencial y los filtros interiores y exteriores con tubería perforada para la captación de las aguas captadas y evitar la saturación del terraplén. Se coloca las filas de escamas prefabricadas (o dovelas de hormigón de 35 MPa) por sus dos costados y se utiliza cinta polimérica FS30 y FS50 para su tensionamiento y fijación e intercaladas entre capas de relleno de material seleccionado; hay compactador tipo benitín y rana. La longitud del muro tendrá 180 m y alturas variables entre 9 y 3 m., con ancho de calzada de 12 m y este se conectara desde el estribo hasta la rotonda o glorieta de la vía Bolombolo. Hay continuos chequeos y trabajos topográficos. Hay un gran acopio de material de rellenos procesados y clasificados (para estructuras, muros y respaldos) sobre un lote anexo a la vía a Bolombolo. El acceso a este frente de obra solo se realiza por la vía Santafé - Anzá - Bolombolo.</t>
  </si>
  <si>
    <t xml:space="preserve">Sectores puntuales del puente, presentan el tablero desgastado con presencia de baches y mostrando a la vista el cero de refuerzo y con agregados sueltos. Siguen baches tapados con laminas de acero. La junta transversal de dilatación principal (lado Santafé) esta siendo afectada por el desconfinamiento del concreto el cual muestra bastantes desprendimientos de bloques con la exposición del acero de refuerzo. </t>
  </si>
  <si>
    <t>a) Inactivo. Finaliza actividad de la construcción de filtros laterales.  
Se realizo actividad de instalación y extensión de material de sub base granular, por el método de cereo, se realiza imprimación de granulares y se instala mezcla asfáltica tipo MSC-25. Sobre el separador central hay instalación de redes ITS.
En un tramo lateral se construyen las cunetas en concreto con sección en L. 
Finaliza la construcción de el descole de ODT # 085. Sector urbano de San Jerónimo, frente al conjunto residencial Paraíso del Sol y Piñón del Rio .
b) Sobre el PK 20+380 CD (muro en HA  # 109 - en 3 módulos separados). Terminado el concreto reforzado del dado o zapata (en forma de escuadra) del modulo # 3 se procedió a la colocación de todos los hierros del vástago y se funde por tramos, este tiene una altura de por lo menos 7 m., similar a las pilas del estribo #1 del nuevo puente. También se funde la zapata del modulo # 1, se le colocan hierros y formaletería con ayuda del brazo de una grúa, el vástago se fundirá por tramos en elevación. Hay también alistamiento de hierros para el modulo intermedio (entre pilas) o modulo #2. Todos los aceros principales son en su mayoría # 10. La obra se encuentra ubicada frente al conjunto residencial Paraíso del Sol y Piñón del Rio.</t>
  </si>
  <si>
    <t>Trabajos intermitentes. Bulldozer CAT D6T, realizo descapote y retiro de raíces sobre la Bahía del Ahuyamal. Hubo corte, acarreo de material de desecho, con maleza y rastrojo (que es llevado para emplearlo en trabajos de paisajismo en las partidas de Sopetrán); y también hay aporte + extendido de material para llenos. Hay vibro Hamm compactando los granulares extendidos a fin de hacer un saneo a la fundación, con material traído de Meloneras o PK 21+700. Hay gran acopio de material de rezaga traído del túnel.
La zona de la calzada antigua, se tiene como centro de acopio de material fresado o RAP. Sector El Ahuyamal.</t>
  </si>
  <si>
    <t>PR 46+900</t>
  </si>
  <si>
    <t>PR 47+400</t>
  </si>
  <si>
    <t xml:space="preserve">Se continua el fresado de la calzada (der. bajando desde el peaje hacia Medellín), ubicada en el sector de San Cristóbal.  Por lo tanto se realiza un fresado por franjas o por lotes utilizando el equipo SANY C8 que tiene un rodillo con un ancho de molido de hasta 1 m. Los granulares se encuentran a una profundidad entre 16 y 18 cm. En general se realiza un fresado general de calzada de hasta e= 7 cm. desde el bordillo del separador central hasta la cuneta del borde opuesto. Cuando la calzada a rehabilitar tiene fallos, agrietamientos profundos o muestra signos de inestabilidad se le realiza bacheo con adición de granulares vírgenes. Para la ejecución de los trabajos, se tiene que habilitar un tramo de la calzada opuesta o gemela para el tráfico vehicular con 2 sentidos de circulación. También se da la oportunidad al transito de circular un carril de la calzada intervenida por fresados. Los tramos ya intervenidos se les aplica un riego total de emulsión asfáltica y se procede a extender la capa intermedia de mezcla asfáltica tipo MSC-25. El material de fresado (o RAP) se lleva al un acopio temporal de PR 46+800. El transito es controlado mediante desvío para que utilice la calzada opuesta (en 2 sentidos de circulación) pero también se da la oportunidad de utilizar un carril sobre la calzada en intervención y se trabajara con fresados, en el carril adjunto. En todo caso este es guiado y separado por cintas y delineadores tubulares, luces, conos y maletines. Se cuenta con personal PARE/SIGA. </t>
  </si>
  <si>
    <t xml:space="preserve">Se encuentra totalmente montada la estructura metálica (pórtico como estructura de cubierta definitiva) de la zona o playa de peajes. La cubierta general (con Long= 18.5 m x Ancho= 36.5m), se encuentra cubriendo las 8 islas. La carpa provisional sigue en pie y protegiendo las actuales casetas de cobro.    
Sobre la plataforma o playa (que cuenta con 7 islas y 8 carriles de circulación) están por finalizar los trabajos relacionados con la disposición de redes de telecomunicaciones, con la construcción de sus cajas de inspección, de derivación y de distribución y el tapado de tuberías, con material seleccionado. 
Se construyeron las casetas o garitas de cobro (2 casetas por isla). Sobre la parte superior del muro de la caseta, se colocaron y ensamblaron perfiles metálicos (tipo Acesco), para que sirva como moldura y cerramiento superior de cada garita. Dentro de las garitas se construyeron mesones en concreto y sobre las paredes hay canaletas (porta cables) para tender redes eléctricas, de voz y de datos. Hubo colocación de ventanería con vidrios corredizos de seguridad. Como dispositivos separadores de trafico, se fundieron (sobre el vértice "inicial" de cada isla) muretes en concreto hidráulico tipo media luna. Hay corte de placas de pavimento rígido para la instalación de dispositivos de conteo de ejes vehiculares y manejo de talanqueras. Hay trabajos de limpieza, de aseo y de acabados; con retiro de objetos no incorporados a las obras de las casetas a fin de tener una buena presentación final. Las casetas de cobro montadas en la carpa se encuentran fuera de servicio. Funciona en dos colas y por cada sentido, el pago electrónico FLYPASS. 
Anexo al peaje se realizo corte mecánico (con CAT 330 D2L) a fin de acceder con otra calzada en dirección hacia las oficinas provisionales de contenedores, sobre el costado izquierdo. Este corto tramo ya cuenta con granulares y capa asfáltica.  </t>
  </si>
  <si>
    <t xml:space="preserve"> El tramo ya cuenta con capa asfáltica en caliente tipo MSC-25. Terminados los cortes de carpeta asfáltica (con disco diamantado) se inicio la colocación de sardineles prefabricados para delimitar el separador central entre calzadas. Estos módulos tienen una altura estándar de 45 cm. Se trabaja con pajarita CAT 416F. en la excavación sobre el cabezote del encole de la ODT # 003 para la construcción de un muro de gaviones. Este muro flexible tendrá un espaldar de h= 4m de altura, utilizando mallas triple torsión 2x1x1 m., piedra de rio y geotextil NT. Están dispuestos en tizón / punta. Hay trabajos pendientes de acabados, paisajismo y de drenajes con colocación de material sobre el separador central. Todo el transito automotor circula por la nueva calzada.  </t>
  </si>
  <si>
    <t>PK 12+700 CI - Box gemelo # 057. Se sigue realizando la colocación, extendido y compactación de llenos, y taludes con pendiente 3:2. Se trabaja con bulldozer CAT D6T y vibro pesado para afimados. Sector Hostería Las Grutas</t>
  </si>
  <si>
    <t>PK 4+500 CD. Sobre el talud de la vía existente, hay colocación de pernos pasivos (autoperforantes # 10) con longitud entre L = 9 y 6 m. También hay colocación de drenes en PVC de D= 2.5". Después se realiza la colocación de la pantalla de concreto lanzado reforzado con malla.</t>
  </si>
  <si>
    <t>PK 10+200 CI. Después de realizadas las perforaciones verticales y la voladura del banco rocoso, mediante excavación mecánica se realiza el retiro de la roca fracturada. Sector Piedra Negra.</t>
  </si>
  <si>
    <t xml:space="preserve">PK 17+500/600 CD. Debido a los empujes por fallamiento de su talud "en perfilación" anexo, se realiza la perforación mecánica para adicionar pernos pasivos de anclaje y reforzar su sostenimiento debido a un posible debilitamiento. Sector La Guaracú I </t>
  </si>
  <si>
    <t>PK 27+800 CD. El bulldozer CAT D6T realiza los llenos del falso túnel (de L = 32 m.) y de una ODT # 132 x 900 mm, anexa. Hay control topográfico. Sector La Puerta</t>
  </si>
  <si>
    <t>PK 31+300 CI. Continua después de un perfilado de la corona del talud, la perforación de huecos para colocar pernos pasivos de L= 12 m (flecha). Cuando hay excavación mecánica allí, "por rodado de material" se realiza cierre total de la vía. Sector Tierra Mítica, zona de contingencia</t>
  </si>
  <si>
    <t>PK 33+500 CI. Mediante el uso de volquetas se realiza el descargue de material de llenos sobre el trasdós del muro en TA # 064.  Sector aproche # 2 del nuevo puente sobre el Rio Cauca.</t>
  </si>
  <si>
    <t>PK 20+380 CD Muro en HA # 109. Se ilustra la terminación del muro lateral y en escuadra (del modulo # 3 y anexo a estribo # 1). Hay preparaciones por parte del personal para la colocación de la formaletería del modulo # 1. Sector Paraíso del Sol</t>
  </si>
  <si>
    <t>PR 46+100 a PR 46+200 CD - Trabajos de rehabilitación, de la doble calzada. Mediante el fresado en frio se realizara el retiro de toda la carpeta existente.  En este sitio se interviene con el fresado en un carril y se permite el transito vehicular (bajando a Medellín) por el otro carril. La calzada opuesta (subiendo hacia el peaje) se permite la circulación vehicular por ambos carriles. El material fresado se lleva al acopio del PR 46+800. Sector San Cristóbal</t>
  </si>
  <si>
    <t xml:space="preserve">PK 0+060 Playa de peajes. Se realizan retoques y arreglos en acabados a fin de culminar los trabajos relacionados con las casetas o garitas de peaje. En exteriores sigue la instalación de redes subterráneas y cableados. </t>
  </si>
  <si>
    <t>PK 0+613 CI. Se continua con la construcción de un muro escalonado de gaviones, detrás del cabezote del encole de la ODT # 003. Se utiliza malla triple torsión + piedra de rio con diferentes tamaños + geotextil NT. Se utilizan testeros de madera.</t>
  </si>
  <si>
    <t>del 24-02-21 al 02-03-21</t>
  </si>
  <si>
    <t>4</t>
  </si>
  <si>
    <t>Acompañamiento visita de seguimiento Corantioquia expedientes CI8-2020-27 y CI8-2020-28, asociados al PAGA de rehabilitación de la UF4.</t>
  </si>
  <si>
    <t>Corantioquia, DEVIMAR, ÉPSILON4G</t>
  </si>
  <si>
    <t>Recorrido de seguimiento conjunto Concesionario- Interventoría ZODME 15.</t>
  </si>
  <si>
    <t>DEVIMAR, ÉPSILON4G</t>
  </si>
  <si>
    <t xml:space="preserve">1,2.1 y 3 </t>
  </si>
  <si>
    <t>Jornada de trabajo conjunta ANI-Interventoría en la cual se realizó revisión del concepto emitido por el Concesionario sobre la solicitud de reintegro de los recursos afectados desde la subcuenta por la ejecución de medidas de rehabilitación ecológica asociadas a las vedas nacionales.</t>
  </si>
  <si>
    <t>ANI, ÉPSILON4G</t>
  </si>
  <si>
    <t>Elaboración informe semanal 281 y diligenciamiento Formato R-CEC-22 "Registro fotográfico"</t>
  </si>
  <si>
    <t xml:space="preserve">Seguimiento Fichas: 
UF1y 3:PMB 08, PMF 02, PMF 16, PMF 09, PMB 02, PMB 07, PMF-18, PMF 17, PMB 05, PMB 03, PMF-03.
UF 2.1:PMF 02, PMF 15, PMF 16, PMF 12, PMB 08, PMF 14, PMF 10, PMF 13, PMB 03, PMB 06.
Mejoramiento:DAGA-1.3-03 </t>
  </si>
  <si>
    <r>
      <t xml:space="preserve">1. ÁREA AMBIENTAL:
CONCLUSIONES:
</t>
    </r>
    <r>
      <rPr>
        <sz val="11"/>
        <color theme="1"/>
        <rFont val="Arial"/>
        <family val="2"/>
      </rPr>
      <t xml:space="preserve">Continua pendiente que el MADS realice el traslado del total de los expedientes de las autorizaciones de veda nacional otorgadas al proyecto autopistas al Mar 1.
</t>
    </r>
    <r>
      <rPr>
        <b/>
        <sz val="11"/>
        <color theme="1"/>
        <rFont val="Arial"/>
        <family val="2"/>
      </rPr>
      <t xml:space="preserve">
RECOMENDACIONES
</t>
    </r>
    <r>
      <rPr>
        <sz val="11"/>
        <color theme="1"/>
        <rFont val="Arial"/>
        <family val="2"/>
      </rPr>
      <t>A la ANI apoyar la gestión ante ANLA para vanzar en la aprobación de los plande de rehabilitacion ecológica y ante al MADS para que finalice el traslado de los expedientes de veda nacional, ante las autoridades competentes.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t>
    </r>
    <r>
      <rPr>
        <sz val="11"/>
        <color theme="1"/>
        <rFont val="Arial"/>
        <family val="2"/>
      </rPr>
      <t>Las actividasdes resaltadas en rojo, son las que se realizaron esta semana en los puentes que están activos.</t>
    </r>
  </si>
  <si>
    <r>
      <t xml:space="preserve">1. Mejoramiento UF 4 Rehabilitación-PR 13+800
 DAGA-1.3-03 Cumplimiento de los requerimientos legales: </t>
    </r>
    <r>
      <rPr>
        <sz val="11"/>
        <color theme="1"/>
        <rFont val="Calibri"/>
        <family val="2"/>
        <scheme val="minor"/>
      </rPr>
      <t xml:space="preserve">Se realizó acompañamiento conjunto en el que participaron Corantioquia, el concesionario y la interventoría al PR 13+800 donde se construyó un muro de contención, para lo cual el concesionario había solicitado un permiso de ocupación de cauce. Se verificó que el concesionario cumplió con los diseños de la obra y la parte ambiental. </t>
    </r>
  </si>
  <si>
    <r>
      <t xml:space="preserve">2. Mejoramiento UF 4 Rehabilitación-Quebrada el Abejero
DAGA-1.3-03 Cumplimiento de los requerimientos legales: </t>
    </r>
    <r>
      <rPr>
        <sz val="11"/>
        <color theme="1"/>
        <rFont val="Calibri"/>
        <family val="2"/>
        <scheme val="minor"/>
      </rPr>
      <t xml:space="preserve">Se realizó acompañamiento conjunto en el que participaron Corantioquia, el concesionario y la interventoría al puente ubicado sobre la quebrada el Abejero, donde se verificó la reparación que se realizó  a la estructura existente y para la cual se solicitó un permiso de ocupación de cauce. Se verificó que el concesionario cumplió con la reparación requerida y la parte ambiental. </t>
    </r>
  </si>
  <si>
    <r>
      <t xml:space="preserve">3. Construcción UF 3-Predio la Botella
PMB 08 Manejo de especies endémicas o amenazadas: </t>
    </r>
    <r>
      <rPr>
        <sz val="11"/>
        <color theme="1"/>
        <rFont val="Calibri"/>
        <family val="2"/>
        <scheme val="minor"/>
      </rPr>
      <t>La interventoría realizó acompañamiento al desarrollo de la actividad de georreferenciación, revisión de producción de frondas y estado fitosanitario de los helechos reubicados la primera semana de febrero por parte del concesionario.
Durante la reubicación se cortan las frondas  para que el proceso de mitosis se active y su metabolismo sea más rápido, de esta manera garantizar su adaptabilidad.</t>
    </r>
  </si>
  <si>
    <r>
      <rPr>
        <b/>
        <sz val="11"/>
        <color theme="1"/>
        <rFont val="Calibri"/>
        <family val="2"/>
        <scheme val="minor"/>
      </rPr>
      <t>4. Construcción UF 1 y 3-ZODME Guacamayas
PMF 02 Monitoreos topográficos realizados:</t>
    </r>
    <r>
      <rPr>
        <sz val="11"/>
        <color theme="1"/>
        <rFont val="Calibri"/>
        <family val="2"/>
        <scheme val="minor"/>
      </rPr>
      <t xml:space="preserve"> El Concesionario realizó actividades de monitoreos de asentamiento en las terrazas de la ZODME, con esta actividad se busca determinar si existen desplazamientos o deformaciones en el terreno que indique un posible movimiento en masa.</t>
    </r>
  </si>
  <si>
    <r>
      <t xml:space="preserve">5. Construcción UF 1-Acceso Planta 1
PMF 16 Manejo y control de fuentes de emisiones y ruido: </t>
    </r>
    <r>
      <rPr>
        <sz val="11"/>
        <color theme="1"/>
        <rFont val="Calibri"/>
        <family val="2"/>
        <scheme val="minor"/>
      </rPr>
      <t>El concesionario realizó limpieza en la vía de acceso a planta 1, esto como control de emisiones atmosféricas.</t>
    </r>
    <r>
      <rPr>
        <b/>
        <sz val="11"/>
        <color theme="1"/>
        <rFont val="Calibri"/>
        <family val="2"/>
        <scheme val="minor"/>
      </rPr>
      <t xml:space="preserve"> </t>
    </r>
  </si>
  <si>
    <r>
      <rPr>
        <b/>
        <sz val="11"/>
        <color theme="1"/>
        <rFont val="Calibri"/>
        <family val="2"/>
        <scheme val="minor"/>
      </rPr>
      <t xml:space="preserve">6. Construcción UF 2.1-ZODME 15 </t>
    </r>
    <r>
      <rPr>
        <sz val="11"/>
        <color theme="1"/>
        <rFont val="Calibri"/>
        <family val="2"/>
        <scheme val="minor"/>
      </rPr>
      <t xml:space="preserve">
</t>
    </r>
    <r>
      <rPr>
        <b/>
        <sz val="11"/>
        <color theme="1"/>
        <rFont val="Calibri"/>
        <family val="2"/>
        <scheme val="minor"/>
      </rPr>
      <t>PMF 02 Manejo y disposición de materiales de excavación sobrante y de demoliciones:</t>
    </r>
    <r>
      <rPr>
        <sz val="11"/>
        <color theme="1"/>
        <rFont val="Calibri"/>
        <family val="2"/>
        <scheme val="minor"/>
      </rPr>
      <t xml:space="preserve"> Se realizó seguimiento conjunto entre el concesionario y la interventoría a ZODME 15.</t>
    </r>
  </si>
  <si>
    <r>
      <t xml:space="preserve">7. Construcción UF 2.1-Acceso a la vereda la Puerta
PMF 15 Manejo de las obras de adecuación y mantenimiento preventivo de las vías de acceso al proyecto: </t>
    </r>
    <r>
      <rPr>
        <sz val="11"/>
        <color theme="1"/>
        <rFont val="Calibri"/>
        <family val="2"/>
        <scheme val="minor"/>
      </rPr>
      <t>De acuerdo con lo verificado por la Interventoría el acceso se encuentra señalizado para   el desarrollo de las actividades de la obra.</t>
    </r>
  </si>
  <si>
    <r>
      <rPr>
        <b/>
        <sz val="11"/>
        <color theme="1"/>
        <rFont val="Calibri"/>
        <family val="2"/>
        <scheme val="minor"/>
      </rPr>
      <t>8. Construcción UF 2.1-Fuente de materiales la Seca</t>
    </r>
    <r>
      <rPr>
        <sz val="11"/>
        <color theme="1"/>
        <rFont val="Calibri"/>
        <family val="2"/>
        <scheme val="minor"/>
      </rPr>
      <t xml:space="preserve">
</t>
    </r>
    <r>
      <rPr>
        <b/>
        <sz val="11"/>
        <color theme="1"/>
        <rFont val="Calibri"/>
        <family val="2"/>
        <scheme val="minor"/>
      </rPr>
      <t>PMF 16 Los procedimientos de extracción de materiales:</t>
    </r>
    <r>
      <rPr>
        <sz val="11"/>
        <color theme="1"/>
        <rFont val="Calibri"/>
        <family val="2"/>
        <scheme val="minor"/>
      </rPr>
      <t xml:space="preserve">
La extracción de los materiales en la fuente de materiales, se realizó según lo establecido y aprobado en el PTO de la fuente. La explotación se ejecutó de la siguiente manera:
1. De manera simultanea se adecuo el cauce del cuerpo de agua, con la explotación del material.
2. La explotación se realizo de aguas abajo a aguas arriba.
3. Para el manejo de la quebrada la Seca, se configuro un canal para que la quebrada fluyera libremente.
4. El proceso de explotación de la quebrada se realizó de manera que la zona se fuera recargando gradualmente.</t>
    </r>
  </si>
  <si>
    <r>
      <t xml:space="preserve">9. Construcción UF 2.1-Acceso a la vereda la Puerta
PMF 16 Mantenimiento a la vía de acceso a la vereda la puerta: </t>
    </r>
    <r>
      <rPr>
        <sz val="11"/>
        <color theme="1"/>
        <rFont val="Calibri"/>
        <family val="2"/>
        <scheme val="minor"/>
      </rPr>
      <t>El concesionario realizó la construcción de placa huellas para garantizar el buen estado de la vía.</t>
    </r>
  </si>
  <si>
    <r>
      <rPr>
        <b/>
        <sz val="11"/>
        <color theme="1"/>
        <rFont val="Calibri"/>
        <family val="2"/>
        <scheme val="minor"/>
      </rPr>
      <t xml:space="preserve">10. Construcción UF 2.1-Acceso a la vereda la Puerta
PMF 16 Señalización a la vía de acceso a la vereda la puerta: </t>
    </r>
    <r>
      <rPr>
        <sz val="11"/>
        <color theme="1"/>
        <rFont val="Calibri"/>
        <family val="2"/>
        <scheme val="minor"/>
      </rPr>
      <t>El concesionario realizó la señalización a lo largo de la vía.</t>
    </r>
  </si>
  <si>
    <r>
      <t xml:space="preserve">11. Construcción UF 2.1-Acceso a la vereda la puerta
PMF 16 Humectaciones a lo largo de la vía: </t>
    </r>
    <r>
      <rPr>
        <sz val="11"/>
        <rFont val="Calibri"/>
        <family val="2"/>
        <scheme val="minor"/>
      </rPr>
      <t xml:space="preserve">El concesionario realizó humectación constante con carrotanque a lo largo de la vía, para controlar el impacto de emisiones atmosféricas. </t>
    </r>
  </si>
  <si>
    <r>
      <t xml:space="preserve">12. Construcción UF 2.1-Acceso a la vereda la puerta
PMF 16 Manejo de residuos líquidos: </t>
    </r>
    <r>
      <rPr>
        <sz val="11"/>
        <color theme="1"/>
        <rFont val="Calibri"/>
        <family val="2"/>
        <scheme val="minor"/>
      </rPr>
      <t>Se cuenta con unidades sanitarias portátiles, la empresa STAP es la encargada de los mantenimientos.</t>
    </r>
  </si>
  <si>
    <r>
      <t xml:space="preserve">13. Construcción UF 2.1-Fuente de materiales la Seca
PMF 16 Manejo de residuos sólidos: </t>
    </r>
    <r>
      <rPr>
        <sz val="11"/>
        <color theme="1"/>
        <rFont val="Calibri"/>
        <family val="2"/>
        <scheme val="minor"/>
      </rPr>
      <t>Se cuenta con punto ecológico, el cual está separado por código de colores para garantizar la separación en la fuente.</t>
    </r>
  </si>
  <si>
    <r>
      <t xml:space="preserve">14.Construcción UF 2.1-Captación río Aurrá
PMF 12 Proteger los cauces de agua al momento de realizar la captación con carrotanque: </t>
    </r>
    <r>
      <rPr>
        <sz val="11"/>
        <color theme="1"/>
        <rFont val="Calibri"/>
        <family val="2"/>
        <scheme val="minor"/>
      </rPr>
      <t>Se verificó que los vehículos no ingresan al cuerpo de agua.</t>
    </r>
  </si>
  <si>
    <r>
      <t xml:space="preserve">15.Construcción UF 2.1-Captación río Aurrá
PMF 12 Realizar la captación de agua de acuerdo al caudal autorizado para cada fuente hídrica: </t>
    </r>
    <r>
      <rPr>
        <sz val="11"/>
        <color theme="1"/>
        <rFont val="Calibri"/>
        <family val="2"/>
        <scheme val="minor"/>
      </rPr>
      <t>Se verificó que la captación se realizó en el punto autorizado en el río Aurrá, esta se realiza mediante motobomba adosada a carrotanque; sistema dotado de medidor de flujo, se verificó además el funcionamiento de caudalímetro y caudal autorizado.</t>
    </r>
  </si>
  <si>
    <r>
      <t>16.Construcción UF 2.1-Captación río Aurrá
PMF 12 El carrotanque contendrá un kit para derrames:</t>
    </r>
    <r>
      <rPr>
        <sz val="11"/>
        <color theme="1"/>
        <rFont val="Calibri"/>
        <family val="2"/>
        <scheme val="minor"/>
      </rPr>
      <t xml:space="preserve"> Se verificó que el carrotanque contara con un kit de derrames con el cual contiene guantes de nitrilo, paños absorbentes, pala, arena, bolsas para disposición de residuos, desengrasante, entre otros.</t>
    </r>
  </si>
  <si>
    <r>
      <t xml:space="preserve">17. Construcción UF 2.1-Captación río Aurrá
PMF 12 Realizar la captación de agua de acuerdo al caudal autorizado para cada fuente hídrica: </t>
    </r>
    <r>
      <rPr>
        <sz val="11"/>
        <rFont val="Calibri"/>
        <family val="2"/>
        <scheme val="minor"/>
      </rPr>
      <t>Se verificó que la captación se realizó en el punto autorizado en el río Aurrá, esta se realiza mediante motobomba adosada a carrotanque; sistema dotado de medidor de flujo, se verificó además el funcionamiento de caudalímetro y caudal autorizado.</t>
    </r>
  </si>
  <si>
    <r>
      <rPr>
        <b/>
        <sz val="11"/>
        <color theme="1"/>
        <rFont val="Calibri"/>
        <family val="2"/>
        <scheme val="minor"/>
      </rPr>
      <t>18. Construcción UF 2.1-Captación río Aurrá</t>
    </r>
    <r>
      <rPr>
        <sz val="11"/>
        <color theme="1"/>
        <rFont val="Calibri"/>
        <family val="2"/>
        <scheme val="minor"/>
      </rPr>
      <t xml:space="preserve">
</t>
    </r>
    <r>
      <rPr>
        <b/>
        <sz val="11"/>
        <color theme="1"/>
        <rFont val="Calibri"/>
        <family val="2"/>
        <scheme val="minor"/>
      </rPr>
      <t>PMF 12 Realización diaria del preoperacional del vehículo donde se revise el estado de la manguera, motobomba y el tanque:</t>
    </r>
    <r>
      <rPr>
        <sz val="11"/>
        <color theme="1"/>
        <rFont val="Calibri"/>
        <family val="2"/>
        <scheme val="minor"/>
      </rPr>
      <t xml:space="preserve"> Se verificó que el vehículo no presentará algún tipo de fuga en los sistemas de conducción, motobomba y tanque.</t>
    </r>
  </si>
  <si>
    <r>
      <rPr>
        <b/>
        <sz val="11"/>
        <rFont val="Calibri"/>
        <family val="2"/>
        <scheme val="minor"/>
      </rPr>
      <t>19. Construcción UF 2.1-PK 24+500
PMB 08 Identificar áreas de manejo ambiental:</t>
    </r>
    <r>
      <rPr>
        <sz val="11"/>
        <rFont val="Calibri"/>
        <family val="2"/>
        <scheme val="minor"/>
      </rPr>
      <t xml:space="preserve"> El Concesionario realiza la identificación y señalización de áreas de manejo especial.</t>
    </r>
  </si>
  <si>
    <r>
      <rPr>
        <b/>
        <sz val="11"/>
        <color theme="1"/>
        <rFont val="Calibri"/>
        <family val="2"/>
        <scheme val="minor"/>
      </rPr>
      <t>20. Construcción UF 2.1-Humedal la Bramadora
PMB 08 Identificar áreas de manejo ambiental</t>
    </r>
    <r>
      <rPr>
        <sz val="11"/>
        <color theme="1"/>
        <rFont val="Calibri"/>
        <family val="2"/>
        <scheme val="minor"/>
      </rPr>
      <t>: El Concesionario realizó la identificación y señalización de áreas de manejo especial, se verificó el aislamiento con polisombra del humedal la Bramadora.</t>
    </r>
  </si>
  <si>
    <t>ó</t>
  </si>
  <si>
    <r>
      <rPr>
        <b/>
        <sz val="11"/>
        <color theme="1"/>
        <rFont val="Calibri"/>
        <family val="2"/>
        <scheme val="minor"/>
      </rPr>
      <t>21. Construcción UF 2.1-PK 27+800</t>
    </r>
    <r>
      <rPr>
        <sz val="11"/>
        <color theme="1"/>
        <rFont val="Calibri"/>
        <family val="2"/>
        <scheme val="minor"/>
      </rPr>
      <t xml:space="preserve">
</t>
    </r>
    <r>
      <rPr>
        <b/>
        <sz val="11"/>
        <color theme="1"/>
        <rFont val="Calibri"/>
        <family val="2"/>
        <scheme val="minor"/>
      </rPr>
      <t>PMF 14 En los frentes de obra se implementará la señalización temporal obligatoria:</t>
    </r>
    <r>
      <rPr>
        <sz val="11"/>
        <color theme="1"/>
        <rFont val="Calibri"/>
        <family val="2"/>
        <scheme val="minor"/>
      </rPr>
      <t xml:space="preserve"> Los frentes de obra se encuentran señalizados de acuerdo al Manual de Señalización del INVIAS, 2015.</t>
    </r>
  </si>
  <si>
    <r>
      <rPr>
        <b/>
        <sz val="11"/>
        <color theme="1"/>
        <rFont val="Calibri"/>
        <family val="2"/>
        <scheme val="minor"/>
      </rPr>
      <t>22.Construcción UF 2.1-Río Aurrá</t>
    </r>
    <r>
      <rPr>
        <sz val="11"/>
        <color theme="1"/>
        <rFont val="Calibri"/>
        <family val="2"/>
        <scheme val="minor"/>
      </rPr>
      <t xml:space="preserve">
</t>
    </r>
    <r>
      <rPr>
        <b/>
        <sz val="11"/>
        <color theme="1"/>
        <rFont val="Calibri"/>
        <family val="2"/>
        <scheme val="minor"/>
      </rPr>
      <t>PMF 10 Manejo de aguas superficiales:</t>
    </r>
    <r>
      <rPr>
        <sz val="11"/>
        <color theme="1"/>
        <rFont val="Calibri"/>
        <family val="2"/>
        <scheme val="minor"/>
      </rPr>
      <t xml:space="preserve"> El laboratorio acreditado MCS realizó aforo en el río Aurrá, se utilizó un contador y molinete, además se hizo por el método área x velocidad.</t>
    </r>
  </si>
  <si>
    <r>
      <rPr>
        <b/>
        <sz val="11"/>
        <color theme="1"/>
        <rFont val="Calibri"/>
        <family val="2"/>
        <scheme val="minor"/>
      </rPr>
      <t xml:space="preserve">23. Construcción UF 1 y 3-PTARnD Portal Santa Fe
PMF 09 Manejo de residuos líquidos domésticos e industriales: </t>
    </r>
    <r>
      <rPr>
        <sz val="11"/>
        <color theme="1"/>
        <rFont val="Calibri"/>
        <family val="2"/>
        <scheme val="minor"/>
      </rPr>
      <t>Las  aguas de infiltración y las contactadas en el proceso de apertura del Túnel, son conducidas hasta un sistema de tratamiento primario que consta de tres sedimentadores (etapa inicial)
Una vez en los sedimentadores, el agua cae por gravedad en la base de los sedimentadores, formándose así dos fases dentro del tanque: una de lodos en el fondo y otra de agua clarificada en la superficie.</t>
    </r>
  </si>
  <si>
    <r>
      <rPr>
        <b/>
        <sz val="11"/>
        <color theme="1"/>
        <rFont val="Calibri"/>
        <family val="2"/>
        <scheme val="minor"/>
      </rPr>
      <t>24. Construcción UF 1 y 3-PTARnD Portal Santa Fe</t>
    </r>
    <r>
      <rPr>
        <sz val="11"/>
        <color theme="1"/>
        <rFont val="Calibri"/>
        <family val="2"/>
        <scheme val="minor"/>
      </rPr>
      <t xml:space="preserve">
</t>
    </r>
    <r>
      <rPr>
        <b/>
        <sz val="11"/>
        <color theme="1"/>
        <rFont val="Calibri"/>
        <family val="2"/>
        <scheme val="minor"/>
      </rPr>
      <t>PMF 09 Manejo de residuos líquidos domésticos e industriales:</t>
    </r>
    <r>
      <rPr>
        <sz val="11"/>
        <color theme="1"/>
        <rFont val="Calibri"/>
        <family val="2"/>
        <scheme val="minor"/>
      </rPr>
      <t xml:space="preserve"> Los lodos generados en los sedimentadores son acondicionados antes de pasar al proceso de filtroprensado, en el filtro prensa los lodos son deshidratados intermitentemente y posteriormente acopiados para su disposición final, las aguas resultantes del proceso de filtroprensado son conducidas reincorporadas nuevamente al proceso para su tratamiento.</t>
    </r>
  </si>
  <si>
    <r>
      <rPr>
        <b/>
        <sz val="11"/>
        <color theme="1"/>
        <rFont val="Calibri"/>
        <family val="2"/>
        <scheme val="minor"/>
      </rPr>
      <t>25. Construcción UF 1 y 3-PTARnD Portal Santa Fe</t>
    </r>
    <r>
      <rPr>
        <sz val="11"/>
        <color theme="1"/>
        <rFont val="Calibri"/>
        <family val="2"/>
        <scheme val="minor"/>
      </rPr>
      <t xml:space="preserve">
</t>
    </r>
    <r>
      <rPr>
        <b/>
        <sz val="11"/>
        <color theme="1"/>
        <rFont val="Calibri"/>
        <family val="2"/>
        <scheme val="minor"/>
      </rPr>
      <t>PMF 09 Manejo de residuos líquidos domésticos e industriales:</t>
    </r>
    <r>
      <rPr>
        <sz val="11"/>
        <color theme="1"/>
        <rFont val="Calibri"/>
        <family val="2"/>
        <scheme val="minor"/>
      </rPr>
      <t xml:space="preserve"> Se realiza verificación de Caudal de vertimiento a la salida de la PTAR Santa Fé (26,5L/S), el cual cumple con lo establecido en la resolución Resolución 2360 de 2019.</t>
    </r>
  </si>
  <si>
    <r>
      <rPr>
        <b/>
        <sz val="11"/>
        <color theme="1"/>
        <rFont val="Calibri"/>
        <family val="2"/>
        <scheme val="minor"/>
      </rPr>
      <t xml:space="preserve">26. Construcción UF 2.1-Planta 2
PMF 13 Manejo y control de fuentes de emisiones y ruido: </t>
    </r>
    <r>
      <rPr>
        <sz val="11"/>
        <color theme="1"/>
        <rFont val="Calibri"/>
        <family val="2"/>
        <scheme val="minor"/>
      </rPr>
      <t>El concesionario realizó la instalación de malla con polisombra alrededor de planta 2, para el control de emisiones atmosféricas.</t>
    </r>
  </si>
  <si>
    <r>
      <t xml:space="preserve">27. Construcción UF 1-Hacienda la luz
PMB 02 Y PMB 07 Programa de manejo ambiental para la protección y conservación de hábitats y ecosistemas sensibles: </t>
    </r>
    <r>
      <rPr>
        <sz val="11"/>
        <color theme="1"/>
        <rFont val="Calibri"/>
        <family val="2"/>
        <scheme val="minor"/>
      </rPr>
      <t>El concesionario realizó el monitoreo nocturno del Aotus y Hyloxalus, el monitoreo se enfoca en conocer la distribución, densidad poblacional, dieta y selección de hábitat</t>
    </r>
    <r>
      <rPr>
        <b/>
        <sz val="11"/>
        <color theme="1"/>
        <rFont val="Calibri"/>
        <family val="2"/>
        <scheme val="minor"/>
      </rPr>
      <t xml:space="preserve">. </t>
    </r>
  </si>
  <si>
    <r>
      <rPr>
        <b/>
        <sz val="11"/>
        <color theme="1"/>
        <rFont val="Calibri"/>
        <family val="2"/>
        <scheme val="minor"/>
      </rPr>
      <t>28. Construcción UF 2.1-PK 28+200
PMB 03 Manejo de remoción de cobertura vegetal y descapote:</t>
    </r>
    <r>
      <rPr>
        <sz val="11"/>
        <color theme="1"/>
        <rFont val="Calibri"/>
        <family val="2"/>
        <scheme val="minor"/>
      </rPr>
      <t xml:space="preserve"> El concesionario realizó jornadas de rocería, para garantizar el buen estado de la vía.</t>
    </r>
  </si>
  <si>
    <r>
      <rPr>
        <b/>
        <sz val="11"/>
        <color theme="1"/>
        <rFont val="Calibri"/>
        <family val="2"/>
        <scheme val="minor"/>
      </rPr>
      <t>29. Construcción UF 1-Acceso Mestizal
PMF-18 Manejo ambiental para la adecuación y entrega final de las vías que serán utilizadas para la construcción del proyecto:</t>
    </r>
    <r>
      <rPr>
        <sz val="11"/>
        <color theme="1"/>
        <rFont val="Calibri"/>
        <family val="2"/>
        <scheme val="minor"/>
      </rPr>
      <t xml:space="preserve"> La interventoría verificó que el concesionario realizó la adecuación del enlace veredal acceso Mestizal, el cual se adecuó con placa-huella.</t>
    </r>
  </si>
  <si>
    <r>
      <rPr>
        <b/>
        <sz val="11"/>
        <color theme="1"/>
        <rFont val="Calibri"/>
        <family val="2"/>
        <scheme val="minor"/>
      </rPr>
      <t xml:space="preserve">30. Construcción UF 1-PK 10+200
PMF 17 En los frentes de obra se implementará la señalización temporal obligatoria: </t>
    </r>
    <r>
      <rPr>
        <sz val="11"/>
        <color theme="1"/>
        <rFont val="Calibri"/>
        <family val="2"/>
        <scheme val="minor"/>
      </rPr>
      <t>Los frentes de obra se encuentran señalizados de acuerdo al Manual de Señalización del INVIAS, 2015.</t>
    </r>
  </si>
  <si>
    <r>
      <rPr>
        <b/>
        <sz val="11"/>
        <color theme="1"/>
        <rFont val="Calibri"/>
        <family val="2"/>
        <scheme val="minor"/>
      </rPr>
      <t>31. Construcción UF 1-PK 9+500
PMB 05 Manejo de aprovechamiento forestal:</t>
    </r>
    <r>
      <rPr>
        <sz val="11"/>
        <color theme="1"/>
        <rFont val="Calibri"/>
        <family val="2"/>
        <scheme val="minor"/>
      </rPr>
      <t xml:space="preserve"> El concesionario realizó aprovechamiento forestal teniendo en cuenta los procedimientos adecuados.</t>
    </r>
  </si>
  <si>
    <r>
      <rPr>
        <b/>
        <sz val="11"/>
        <color theme="1"/>
        <rFont val="Calibri"/>
        <family val="2"/>
        <scheme val="minor"/>
      </rPr>
      <t>32. Construcción UF 1-PK 9+200
PMB 03 Manejo de remoción de cobertura vegetal y descapote</t>
    </r>
    <r>
      <rPr>
        <sz val="11"/>
        <color theme="1"/>
        <rFont val="Calibri"/>
        <family val="2"/>
        <scheme val="minor"/>
      </rPr>
      <t>: El concesionario realizó jornadas de rocería, para garantizar el buen estado de la vía.</t>
    </r>
  </si>
  <si>
    <r>
      <rPr>
        <b/>
        <sz val="11"/>
        <color theme="1"/>
        <rFont val="Calibri"/>
        <family val="2"/>
        <scheme val="minor"/>
      </rPr>
      <t>33. Construcción UF 2.1-PK 19+800
PMB 06 Revegetalización de taludes:</t>
    </r>
    <r>
      <rPr>
        <sz val="11"/>
        <color theme="1"/>
        <rFont val="Calibri"/>
        <family val="2"/>
        <scheme val="minor"/>
      </rPr>
      <t xml:space="preserve"> El concesionario realizó la revegetalización del talud usando hidrosiembra, se puede apreciar su buena adaptación.</t>
    </r>
  </si>
  <si>
    <r>
      <rPr>
        <b/>
        <sz val="11"/>
        <color theme="1"/>
        <rFont val="Calibri"/>
        <family val="2"/>
        <scheme val="minor"/>
      </rPr>
      <t xml:space="preserve">34. Construcción UF 1 Y 3-PK 0+800 Portal Medellín
PMF-03 Implementación obras de protección: </t>
    </r>
    <r>
      <rPr>
        <sz val="11"/>
        <color theme="1"/>
        <rFont val="Calibri"/>
        <family val="2"/>
        <scheme val="minor"/>
      </rPr>
      <t>El Concesionario realizó la instalación de drenes horizontales,  estabilización del talud con concreto lanzado soportado en malla electrosoldada y empradización con hidrosiembra la cual presenta buena adaptación.</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</si>
  <si>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</si>
  <si>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Instalación andamios de carga , plataforma, acero de refuerzo Viga Cabezal y se funde con los topes sísmicos y pedestales.
PILA 1: Instalación acero de refuerzo núcleo Caisson 3 y 4 y e funden. Instalación acero de refuerzo y encofrado elevación columnas a nivel de Viga cabezal y e funden. Instalación andamio de carga, plataforma, acero de refuerzo Viga Cabezal, topes sísmicos, pedestales y se funde.
</t>
    </r>
    <r>
      <rPr>
        <sz val="11"/>
        <color rgb="FFFF0000"/>
        <rFont val="Arial"/>
        <family val="2"/>
      </rPr>
      <t>En el Estribo 1, se construye muro en concreto reforzado de 3 módulos para contención de rrelleno. Se instala acero de refuerzo, encofrado y se funde zapata del módulo 3. Se instala acero de refuerzo y encofrado elevacón del muro y se funde alzado 1 y 2.  se realiza excavación mecánica para módulo 1, instalación solado y acero de refuerzo zapata y vastago. Se funde zapata y alzado 1..</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</si>
  <si>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 En el VANO 3: Se instalan vigas prefabricadas sobre apoyos de neopreno, construcción de diafragmas.</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</si>
  <si>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rFont val="Arial"/>
        <family val="2"/>
      </rPr>
      <t>Escarificación de pedestales para instalar mortero de nivelación. Montaje del equipo lanza-vigas.</t>
    </r>
    <r>
      <rPr>
        <sz val="11"/>
        <color rgb="FFFF0000"/>
        <rFont val="Arial"/>
        <family val="2"/>
      </rPr>
      <t xml:space="preserve">
Vanos 1 , 2, 3 y 4: Instalación de Vigas prefabricadas sobre apoyos de neopreno, construcción de diafragmas, instalación de pre-losas, acero de refuerzo de las losas y se funden. </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</si>
  <si>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t>
    </r>
    <r>
      <rPr>
        <sz val="11"/>
        <rFont val="Arial"/>
        <family val="2"/>
      </rPr>
      <t xml:space="preserve">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 Tensionamiento de cables de continuidad Dovelas 9, 10 y 11 voladizo 1.</t>
    </r>
    <r>
      <rPr>
        <sz val="11"/>
        <color rgb="FFFF0000"/>
        <rFont val="Arial"/>
        <family val="2"/>
      </rPr>
      <t xml:space="preserve">
VOLADIZO 2: Se instala el carro de avance Dovelas  N°2., 3, 4, 5, 6, 7, 8 , 9 , 10 , 11 , 12, 13, 14, 15, 16,  17 y 18, se instala acero de refuerzo, ductos y se funden. Se instalan cables y se tensionan.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y se funde. Instalación acero de refuerzo y encofrado topes sísmicos Dovela sobre Pila 3. Tensionamiento de cables de continuidad Dovelas 10, 11,14 y 17 voladizo 4.</t>
    </r>
    <r>
      <rPr>
        <sz val="11"/>
        <color rgb="FFFF0000"/>
        <rFont val="Arial"/>
        <family val="2"/>
      </rPr>
      <t xml:space="preserve">
VOLADIZO 3: Se realiza el montaje del carro de avance, se instala acero de refuerzo, ductos y se funden las Dovelas 2, 3, 4, 5,  6, 7,  8, 9, 10, 11, 12, 13, 14, 15, 16, 17 y 18;  se instalan cables y se tensionan para estas Dovelas.  Se tensionan cables de continuidad en Dovelas 10, 11,14 y 17.
Desplazamiento carro de avance y nivelavión para la Dovela de cierre entre voladizos 2 y 3. Se instala acero de refuerzo y se funde. Se funden dados de protección de los elementos de tensionamiento.</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</si>
  <si>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Perforaciones e instalación de platinas 5/8, pernos 1", parales IPE-220 y tubería metálica D=4", baranda metálica por ambos costados. Construcción de apoyos para postes de luminarias costado izquierdo.</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</si>
  <si>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y encofrado realce de Vigas</t>
    </r>
    <r>
      <rPr>
        <sz val="11"/>
        <color rgb="FFFF0000"/>
        <rFont val="Arial"/>
        <family val="2"/>
      </rPr>
      <t>.</t>
    </r>
    <r>
      <rPr>
        <sz val="11"/>
        <rFont val="Arial"/>
        <family val="2"/>
      </rPr>
      <t xml:space="preserve"> Instalación de plataforma para voladizos, metal-deck, acero de refuerzo de la losa vanos 1, 2, 3, 4 y 5 y se funden</t>
    </r>
    <r>
      <rPr>
        <sz val="11"/>
        <color rgb="FFFF0000"/>
        <rFont val="Arial"/>
        <family val="2"/>
      </rPr>
      <t>. Se funden bordillos. Frente Inactivo.</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</si>
  <si>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 </t>
    </r>
    <r>
      <rPr>
        <sz val="11"/>
        <color rgb="FFFF0000"/>
        <rFont val="Arial"/>
        <family val="2"/>
      </rPr>
      <t>Instalación acero de refuerzo, encofrado defensas tipo New Jersey acceso al puente C.I. lado Medellín y se funden. Instalación  de platinas 5/8", pernos 1" y parales IPE-220 baranda metálica costado izquierdo y derecho.</t>
    </r>
  </si>
  <si>
    <r>
      <rPr>
        <b/>
        <sz val="11"/>
        <color theme="1"/>
        <rFont val="Arial"/>
        <family val="2"/>
      </rPr>
      <t xml:space="preserve">AMPLIACIÓN PUENTE N°6 QUEBRADA LA POTRERA . </t>
    </r>
    <r>
      <rPr>
        <b/>
        <sz val="11"/>
        <rFont val="Arial"/>
        <family val="2"/>
      </rPr>
      <t>PK5+538 UF1.</t>
    </r>
    <r>
      <rPr>
        <sz val="11"/>
        <rFont val="Arial"/>
        <family val="2"/>
      </rPr>
      <t xml:space="preserve">  El concesionario inicia actividades el 18 de enero de 2021.  Este Puente está conformado por 6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6, 5, 4, 3 y 2. Demolición de losa sobre vigas en vanos 6, 5 y 4.</t>
    </r>
  </si>
  <si>
    <r>
      <rPr>
        <b/>
        <sz val="11"/>
        <color theme="1"/>
        <rFont val="Arial"/>
        <family val="2"/>
      </rPr>
      <t xml:space="preserve">AMPLIACIÓN PUENTE N°21 QUEBRADA LA GUARACÚ I . </t>
    </r>
    <r>
      <rPr>
        <b/>
        <sz val="11"/>
        <rFont val="Arial"/>
        <family val="2"/>
      </rPr>
      <t>PK16+130 UF1.</t>
    </r>
    <r>
      <rPr>
        <sz val="11"/>
        <rFont val="Arial"/>
        <family val="2"/>
      </rPr>
      <t xml:space="preserve">  El concesionario inicia actividades el 13 de enero de 2021.  Este Puente está conformado por 4 luces en Vigas postensada La sección está conformada por 4 Vigas sobre la cual se apoya una losa de 20 cm de espesor y un ancho de tablero de 9,08 m. La luz del Puente son aproximadamente 80,00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1, 2, 3 Y 4</t>
    </r>
    <r>
      <rPr>
        <sz val="11"/>
        <color rgb="FFFF0000"/>
        <rFont val="Arial"/>
        <family val="2"/>
      </rPr>
      <t>. Se realiza la demolición del tablero sobre las Vigas existentes. Se realzan las Vigas y se instala plataforma para voladizos, Metal-Deck y acero de refuerzo losa Vano 1 y se funde.</t>
    </r>
  </si>
  <si>
    <r>
      <rPr>
        <b/>
        <sz val="11"/>
        <color theme="1"/>
        <rFont val="Arial"/>
        <family val="2"/>
      </rPr>
      <t xml:space="preserve">AMPLIACIÓN PUENTE N°22 QUEBRADA LA MUÑÓS I. </t>
    </r>
    <r>
      <rPr>
        <b/>
        <sz val="11"/>
        <rFont val="Arial"/>
        <family val="2"/>
      </rPr>
      <t>PK19+450 UF2.1.</t>
    </r>
    <r>
      <rPr>
        <sz val="11"/>
        <rFont val="Arial"/>
        <family val="2"/>
      </rPr>
      <t xml:space="preserve">  El concesionario inicia actividades el 10 de enero de 2021.  Este Puente está conformado por 6 luces en Vigas postensadas. La sección está conformada por 4 Vigas sobre la cual se apoya una losa de 20 cm de espesor y un ancho de tablero de 9,08 m. La luz del Puente son aproximadamente 160,00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 xml:space="preserve">Se realiza retiro de carpeta asfáltica existente mediante fresado. Perforaciones a la losa existente con saca núcleos y cortes en la losa de aproximadamente 1,80X3,50 m  para retiro del tablero y los New Jersey existentes.  </t>
    </r>
  </si>
  <si>
    <t>Puente PK 4+500 UF 1. Instalación acero de refuerzo y encofrado, zapata y vástago muro protección PILA 1 costado derecho. Se funde alzado 1.</t>
  </si>
  <si>
    <t>Puente PK 4+500 UF 1.    Instalación acero de refuerzo y encofrado, zapata y vástago muro protección PILA 2 costado derecho</t>
  </si>
  <si>
    <t>Puente PK 6+240 UF 1- Instalación acero de refuerzo dovela N° 6, voladizo 2.</t>
  </si>
  <si>
    <t>Puente PK 6+240 UF 1-  Instalación acero de refuerzo muro espaldar Estribo 1.</t>
  </si>
  <si>
    <t>Puente PK 6+900 UF 1- Finaliza demolición de bloques Pila 2.</t>
  </si>
  <si>
    <t>Puente PK 6+900 UF 1.  ESTRIBO 2. Instalación acero de refuerzo losa de aproximación.</t>
  </si>
  <si>
    <t>Puente PK 8+705 UF 1-   Vista panorámica desde PK mayores- calzada derecha.</t>
  </si>
  <si>
    <t xml:space="preserve">Puente PK 8+705 UF 1- Acabados en módulos  New Jersey. </t>
  </si>
  <si>
    <t>Puente PK 8+800 UF 1- Acabados en arrera New jersey- costado derecho, calzada derecha.</t>
  </si>
  <si>
    <t>Puente PK 8+800 UF 1-  Adecuación de area Estribo 2 calzada derecha y demolición de muro de contención existente.</t>
  </si>
  <si>
    <t>Puente PK 9+400 UF 1- PILA 1. Encofrado alzado 3 columna 3 y encofrado alzado 2 columna 4.</t>
  </si>
  <si>
    <t>Puente PK 9+400 UF 1-   ESTRIBO 1. Se funde solado.</t>
  </si>
  <si>
    <t>Puente PK 9+500 UF 1-   PILA 1. Instalación de plataforma para Viga Cabezal.</t>
  </si>
  <si>
    <t>Puente PK 9+500 UF 1-  PILA 2. Adecuación de area para excavación de caisson 6.</t>
  </si>
  <si>
    <t>Puente PK 9+800 UF 1- PILA  1.Instalación acero de refuerzo caisson 3.</t>
  </si>
  <si>
    <t>Puente PK 9+900 UF 1-   ESTRIBO 1. Se funde pedestales y topes sísmicos, instalación acero de refuerzo muro espaldar.</t>
  </si>
  <si>
    <t>Puente PK 9+900 UF 1- ESTRIBO 2. Instalación acero de refuerzo viga cabezal.</t>
  </si>
  <si>
    <t>Puente PK 11+110 UF 1.  Instalación de concreto módulos barrera New Jersey, costado izquierdo.</t>
  </si>
  <si>
    <t>Puente PK 11+110 UF 1- Vigas prefabricadas instaladas sobre apoyos de neopreno, Vano 2.</t>
  </si>
  <si>
    <t>Puente PK 19+900 UF2.1.   Vista panorámica sitio de construcción del Puente, desde PK mayores hacia menores.</t>
  </si>
  <si>
    <t>Puente PK 19+900 UF2.1.   En excavación caissons Pila 1 y Estribo 1.</t>
  </si>
  <si>
    <t>Puente PK 20+380 UF2.1. -  ESTRIBO 1. Instalación acero de refuerzo alzado 2 vástago,  módulo 1 de muro 105.</t>
  </si>
  <si>
    <t>Puente PK 20+380 UF2.1. -ESTRIBO 1. Se delimita area para solado zapata módulo 2.</t>
  </si>
  <si>
    <t>Puente PK21+500 UF2.1.    Encofrado diafragma , vano 3.</t>
  </si>
  <si>
    <t>Puente PK21+500 UF2.1.  Vigas prefabricadas, vano 3 instaladas sobre apoyos de neopreno..</t>
  </si>
  <si>
    <t>Puente PK21+700 UF2.1.   PILA 3- PILA 4. losa fundida, vano 4.</t>
  </si>
  <si>
    <t>Puente PK21+700 UF2.1. Vista panorámica tablero vanos 1,2 y 3.</t>
  </si>
  <si>
    <t>Puente PK 33+100 UF 2.1 - TRAMO 1 VOLADIZOS. Instalación de concreto  49 Mpa, en Dovela de cierre entre voladizos 2 y 3.</t>
  </si>
  <si>
    <t>Puente PK 33+100 UF 2.1 - TRAMO 1 VOLADIZOS- Tensionamiento cables de continuidad familia 10- Dovela 11, voladizo 1.</t>
  </si>
  <si>
    <t>Ampliación Puente N°5 PK3+183 UF1 Quebrada La Causala.  Instalación de platinas 5/8", parales IPE 220 y pernos 1" y tubería D=4" costado izquierdo..</t>
  </si>
  <si>
    <t>Ampliación Puente N°6 PK5+538 UF2.1  La Potrera.   Vanos 6, 5, 4, 3 y 2 con demolición de tablero y New Jersey..</t>
  </si>
  <si>
    <t>Ampliación Puente N°6 PK5+538 UF2.1  La Potrera.   Corte de tablero vano 1 .</t>
  </si>
  <si>
    <t>Ampliación Puente N°21 PK16+130 UF2.1  Quebrada La Guaracú I.   Instalación de plataforma voladizo, vano 2.</t>
  </si>
  <si>
    <t>Ampliación Puente N°22 PK19+450 UF2.1  Quebrada La Muñóz I.    Demolición de barrera New Jersey , costado izquierdo.</t>
  </si>
  <si>
    <t>25/02/2021-3/03/2021</t>
  </si>
  <si>
    <t>ENVÍO OFICIO EPS4G-0266-21 ALCANCE AL OFICIO EPS4G-0585-20 DEL 12 DE JUNIO DE 2020, CONCEPTO DE INTERVENTORÍA FRENTE AL INFORME SEMANAL No.1 DEL PERIODO COMPRENDIDO 3 AL 9 DE JULIO DE 220, OFICIO DE CONCESIONARIO 02-02-20200609001667 DE "NOTIFICACIÓN DEL EVENTO EXIMENTE DE RESPONSABILIDAD" CON RADICADO ANI 2020-409-048265-2 DE FECHA 2/06/2020.</t>
  </si>
  <si>
    <t>La Interventoría aclara las fechas que según el Plan de Obras y el Cronograma de Adquisición de Predios se tiene para obtener la disponibilidad de los Predios objeto de Conflicto de Competencia, MAR1_UF2_099 contenido entre 26/08/2018 al 25/01/2021, MAR1_UF2_159, MAR1_UF2_172 y MAR1_UF2_189 contenidos entre 25/08/2019 al 8/08/2020. La anterior aclaración no modifica en nada el concepto dado por la Interventoría con oficio EPS4G-0582-20, puesto que para las fechas limites de disponibilidad no se habían vencido y por tanto para la epoca, no se cumplía la Premisa necesaria para la constitución de un Evento Eximente de Responsabilidad.</t>
  </si>
  <si>
    <t>COMITÉ PREDIAL</t>
  </si>
  <si>
    <t>Se realizó Comité Predial entre el Concesionario, la ANI e Interventoría y se trataron dos temas:                                                                          1. Los compromisos del comité anterior , de los cuales el Concesionario aún tiene pendiente en envíar los insumos del Predio MAR1_UF3_001.                                                                                                                                                                                                        2. Los Predios que faltan por disponibilidad, y adquisición de Predios por Unidad Funcional.</t>
  </si>
  <si>
    <t>ENVÍO OFICIO EPS4G-0268-21 CONCEPTO DE LA INTERVENTORÍA FRENTE AL DERECHO DE PETICIÓN INCOADO POR EL PROPIETARIO DEL PREDIO MAR1_UF2_053.</t>
  </si>
  <si>
    <t>La Interventoría dando respuesta a la solicitud de la ANI mediante correo electronico de fecha 23 de febrero de 2021, genera concepto respecto de los hechos que expone el señor William Jimenez Escobar en su derecho de petición impetrado el 22 de febrero de 2021,.</t>
  </si>
  <si>
    <t>ENVÍO OFICIO EPS4G-0284 EN RESPUESTA OFICIO 02-01-20210203000305 (SOPORTES DE NOTARIADO Y REGISTRO) COMPARACIÓN SABANA PREDIAL CON CORTE A 31/01/2021 Vs REPORTE DE PAGOS EMITIDO POR LA FIDUCIARIA BANCOLOMBIA.</t>
  </si>
  <si>
    <t>La Interventoría realizó el cruce de información entre la Sabana Predial enviada por el Concesionario a corte 31/01/2021 y los reportes de pago recibidos de la Fiduciaria, en varios casos el valor total pagado es superior al valor del Avalúo aprobado por la Interventoría. Se le solicita al Concesionario realizar las correspondientes validaciones, verificar los pagos efectuados y explicar el motivo de las diferencias.</t>
  </si>
  <si>
    <t>ENVÍO OFICIO EPS4G-0287-21 EN RESPUESTA AL OFICIO No. 02-01-20210211000388</t>
  </si>
  <si>
    <t>La Interventoría dejó en observación la Ficha Predial de los Predios MAR1_UF2_079A y MAR1_UF2_079B.</t>
  </si>
  <si>
    <t>En este periodo el concesionario continuó con las siguientes actividades:
En Portal Medellín (PK0+804)-UF3.1B,  El día 12 de agosto de 2020, se terminó con la excavación, sección completa del  túnel principal, en el PK2+980,3; L acumulada=2,176,3 m a origen. También se terminó las instalación de concreto 25 MPa (sin fibra) para revestimiento en el K0+804 (Emboquille) (con observaciones de calidad oficio-EPS4G-00087-20); Acumulada=2.176,30 m. 
En el periodo se continuó la instalación de tubería perforada Novafort PAVCO de D= 400 mm para drenajes, entre abscisas PK2+980,30 a PK1+745 Hastial Derecho y PK2+980,30 a PK1+860 Hastial izquierdo.
Se evidencio la instalación de concreto  de f´c=25 MPa, con solera plana en PK0+850 a PK0+880 (Hastial Derecho e Izquierdo) y contra bóveda, entre los PK0+804  a PK0+850 (Hastial derecho). 
En el periodo, la ventilación se esta ejecutando mediante ventilador axial Zitron 286 KW, desde el portal santa Fe. También, se evidenció; que se completó el desmontaje de la PTAR; el vertimiento de la aguas de infiltración, se esta realizando por los nuevos drenajes D=400 mm, lo cuales descargan en la piscina de sedimentación  de la PTAR Portal santa Fe y posteriormente en la quebrada LA FRISOLA.
Se evidenció que continúan las infiltraciones con menor caudal; El concesionario ha ejecutado tratamientos de infiltraciones (con perforaciones, calafateo e instalación de mangueras), donde se evidenciaron sitios puntuales con flujos de agua asociados. Por otro lado se le reitero al concesionario en reunión de obra del 02 de marzo de 2021, que se deberá restituir el pre soporte (Concreto lanzado 30 MPa + Fibra) y el revestimiento (concreto 25 Mpa sin fibra) en los "PATEROS"  que están siendo perfilados, debido a la construcción de los drenajes e invasión de la sección libre del túnel.</t>
  </si>
  <si>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continuó con la construcción drenajes D=400 mm, construcción de cárcamos de telecomunicaciones e ITS, en túnel principal, </t>
    </r>
    <r>
      <rPr>
        <b/>
        <sz val="11"/>
        <rFont val="Arial"/>
        <family val="2"/>
      </rPr>
      <t>Portal Medellín</t>
    </r>
    <r>
      <rPr>
        <sz val="11"/>
        <rFont val="Arial"/>
        <family val="2"/>
      </rPr>
      <t>, sin atrasos evidentes.</t>
    </r>
  </si>
  <si>
    <t>De acuerdo con el programa de trabajo presentado por el concesionario para la UF3.1.D, el concesionario terminó actividades de excavación, de las galerías de conexión peatonal 6 y vehicular 3, de forma adelantada; teniendo en cuenta las fechas de inicio de construcción, no objetadas por la interventoría.</t>
  </si>
  <si>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también se terminó las instalación de concreto 25 MPa (sin fibra) para revestimiento en el K5+410 (con observaciones de calidad oficio-EPS4G-00087-20); Acumulada=2.429,70 m.
En el periodo se terminó la instalación de tubería perforada Novafort PAVCO de D= 400 mm para drenajes, entre las abscisas PK2+980,30 hasta PK5+410  Hastial Derecho, y desde el PK2+980,30 hasta  PK5+410 Hastial izquierdo .
Se evidencia instalación de concreto para solera plana en terreno tipo SC-4R, entre los PK3+105,5-PK3+143, en Tipo SC-3R  entre los PK4+413,5 al PK4+337,5, y en Tipo SC-2R entre los PK4+556,5 al PK4+565,5 y PK4+633 al PK4+651, y nivelación nivelación en zona de solera plana, sostenimiento tipo SC-1 del PK5+321,5 al PK5+326.
Se evidencia construcción de CAZ de residuos contaminantes del PK2+980,3 al PK3+100,  PK3+160 al PK3+950.
Se evidencia construcción de cárcamo con ductos eléctricos de Media Tensión 4Ø6", del PK2+990 al PK3+100 y del PK3+170 al PK4+430 Hastial Derecho, y la instalación de acero de refuerzo para cárcamo de comunicaciones e ITS en PK3+385 a PK3+560 y PK3+3690 a PK4+380.
Por otro lado Se evidenció que continúan las infiltraciones con menor caudal; El concesionario ha ejecutado tratamientos de infiltraciones (con perforaciones, calafateo e instalación de mangueras), donde se evidenciaron sitios puntuales con flujos de agua asociados. Por otro lado se le reitero al concesionario en reunión de obra del 02 de marzo de 2021, que se deberá restituir el pre soporte (Concreto lanzado 30 MPa + Fibra) y el revestimiento (concreto 25 Mpa sin fibra) en los "PATEROS"  que están siendo perfilados, debido a la construcción de los drenajes e invasión de la sección libre del túnel.</t>
    </r>
  </si>
  <si>
    <t>De acuerdo con el programa de trabajo presentado por el concesionario para la UF3.1.D, el concesionario  terminó actividades de instalación del revestimiento (con observaciones de calidad oficio-EPS4G-00087-20), la construcción drenajes D=400 mm, y continuó con construcción de cárcamos de MT,  telecomunicaciones e ITS, en túnel principal., Portal Santa Fe, sin atrasos evidentes.</t>
  </si>
  <si>
    <r>
      <t xml:space="preserve">Galerías de conexión peatonal y vehicular - segundo tubo Túnel Occidente
</t>
    </r>
    <r>
      <rPr>
        <sz val="11"/>
        <rFont val="Arial"/>
        <family val="2"/>
      </rPr>
      <t xml:space="preserve">Actividades de construcción de relanzado del sostenimiento en pateros. </t>
    </r>
  </si>
  <si>
    <t xml:space="preserve">  PK1+170 - UF3.1D - Perfilado de pateros, por invasión de sección libre túnel. Portal Medellín (hastial derecho).</t>
  </si>
  <si>
    <t xml:space="preserve"> PK2+000 - UF3.1D - Perfilado de pateros, por invasión de sección libre túnel. Portal Medellín (hastial derecho).</t>
  </si>
  <si>
    <t xml:space="preserve"> PK1+960 - UF3.1D - Excavación para construcción de dren colector de Ø = 400 mm. Portal Medellín (hastial izquierdo).</t>
  </si>
  <si>
    <t>PK1+190/235 - UF3.1D -  Tratamientos de infiltraciones (con perforaciones, calafateo e instalación de mangueras), donde se evidenciaron sitios puntuales con flujos de agua asociados.</t>
  </si>
  <si>
    <t>PK2+850/870 - UF3.1D -  Tratamientos de infiltraciones (con perforaciones, calafateo e instalación de mangueras), donde se evidenciaron sitios puntuales con flujos de agua asociados.</t>
  </si>
  <si>
    <t xml:space="preserve"> PK1+745 - UF3.1D - Construcción de dren colector de Ø = 400 mm. Portal Medellín (hastial derecho).</t>
  </si>
  <si>
    <t xml:space="preserve"> PK1+860 - UF3.1D - Construcción de dren colector de Ø = 400 mm. Portal Medellín (hastial izquierdo).</t>
  </si>
  <si>
    <t xml:space="preserve"> PK2+500 - UF3.1D - Conformación de la subrasante. Portal Medellín.</t>
  </si>
  <si>
    <t>PK3+410 - UF3.1D - Instalación de bordillo. Portal Santa Fe (hastial izquierdo).</t>
  </si>
  <si>
    <t xml:space="preserve"> PK4+540 - UF3.1D - Instalación de ductos eléctricos de media tensión 4Ø6" . Portal Santa Fe (hastial derecho).</t>
  </si>
  <si>
    <t>PK2+980 - PK3+910 -  UF3.1D -  Instalación de prefabricados para CAZ de residuos peligrosos. Portal Santa Fe (hastial izquierdo).</t>
  </si>
  <si>
    <t xml:space="preserve"> PK4+410 - UF3.1D - Instalación de concreto para cimentación de cárcamo de telecomunicaciones e ITS. Portal Santa Fe (hastial derecho).</t>
  </si>
  <si>
    <t>PK3+768 - UF3.1D - Instalación acero de refuerzo para caja inspección MT. Portal Santa Fe (hastial derecho).</t>
  </si>
  <si>
    <t>PK3+200 - UF3.1D - Instalación de formaleta para vaciado de concreto, cárcamo ITS y telecomunicaciones. Portal Santa Fe (hastial izquierdo).</t>
  </si>
  <si>
    <t>PK3+150 - PK3+560 -  UF3.1D -  Instalación de bordillo. Portal Santa Fe (hastial izquierdo).</t>
  </si>
  <si>
    <t xml:space="preserve">  PK3+385 - UF3.1D - Construcción caja de inspección CAZ residuos contaminantes. Portal Santa Fe (hastial izquierdo).</t>
  </si>
  <si>
    <t>PK3+850 - UF3.1D - Instalación de formaleta para vaciado de concreto cárcamo media tensión 4Ø6". Portal Santa Fe (hastial derecho).</t>
  </si>
  <si>
    <t>PK2+980 - PK3+950 -  UF3.1D -  Instalación de prefabricados para CAZ de residuos peligrosos. Portal Santa Fe (hastial izquierdo).</t>
  </si>
  <si>
    <t>PK1+695 - UF3.1D - Acompañamiento interventoría, en revisión lanzado de concreto para sostenimiento, galería vehicular N°1. Portal Medellín.</t>
  </si>
  <si>
    <t>En la UF 1 : En el periodo informado,  en el PK10+700, Tramo 6,1.  Acueducto Piedra Negra,  se ejecutó acompañamiento por parte de la interventoría, en pruebas de presión y medición de caudal, Tubería galvanizada 1" .
En la UF 3 : En el periodo informado,  En recorrido de inspección de interventoría, se evidenció que el concesionario,  no ejecutó actividades de traslado de redes húmedas.
Avance a la fecha UF1: Redes húmedas : 95%.
Avance a la fecha UF3: Redes húmedas : 98,0%.</t>
  </si>
  <si>
    <r>
      <rPr>
        <b/>
        <sz val="11"/>
        <rFont val="Calibri"/>
        <family val="2"/>
        <scheme val="minor"/>
      </rPr>
      <t xml:space="preserve">PK10+700, Tramo 6,1.  </t>
    </r>
    <r>
      <rPr>
        <sz val="11"/>
        <rFont val="Calibri"/>
        <family val="2"/>
        <scheme val="minor"/>
      </rPr>
      <t>Acueducto Piedra Negra, acompañamiento interventoría, en pruebas de presión y medición de caudal, Tubería galvanizada 1" .</t>
    </r>
  </si>
  <si>
    <r>
      <t xml:space="preserve">PK10+700, Tramo 6,1. </t>
    </r>
    <r>
      <rPr>
        <sz val="10"/>
        <color theme="1"/>
        <rFont val="Calibri"/>
        <family val="2"/>
        <scheme val="minor"/>
      </rPr>
      <t xml:space="preserve"> Acueducto Piedra Negra, acompañamiento interventoría, en pruebas de presión y medición de caudal, Tubería galvanizada 1".</t>
    </r>
  </si>
  <si>
    <r>
      <rPr>
        <b/>
        <sz val="10"/>
        <rFont val="Calibri"/>
        <family val="2"/>
        <scheme val="minor"/>
      </rPr>
      <t xml:space="preserve">PK10+700, Tramo 6,1.  </t>
    </r>
    <r>
      <rPr>
        <sz val="10"/>
        <rFont val="Calibri"/>
        <family val="2"/>
        <scheme val="minor"/>
      </rPr>
      <t>Acueducto Piedra Negra, acompañamiento interventoría, en pruebas de presión y medición de caudal, Tubería galvanizada 1".</t>
    </r>
  </si>
  <si>
    <r>
      <t xml:space="preserve">PK10+700, Tramo 6,1.  </t>
    </r>
    <r>
      <rPr>
        <sz val="10"/>
        <color theme="1"/>
        <rFont val="Calibri"/>
        <family val="2"/>
        <scheme val="minor"/>
      </rPr>
      <t>Acueducto Piedra Negra, acompañamiento interventoría, en pruebas de presión y medición de caudal, Tubería galvanizada 1".</t>
    </r>
  </si>
  <si>
    <r>
      <rPr>
        <b/>
        <sz val="10"/>
        <rFont val="Calibri"/>
        <family val="2"/>
        <scheme val="minor"/>
      </rPr>
      <t xml:space="preserve">PK10+700, Tramo 6,1. </t>
    </r>
    <r>
      <rPr>
        <sz val="10"/>
        <rFont val="Calibri"/>
        <family val="2"/>
        <scheme val="minor"/>
      </rPr>
      <t xml:space="preserve"> Acueducto Piedra Negra, acompañamiento interventoría, en pruebas de presión y medición de caudal, Tubería galvanizada 1".</t>
    </r>
  </si>
  <si>
    <r>
      <rPr>
        <b/>
        <sz val="10"/>
        <color theme="1"/>
        <rFont val="Calibri"/>
        <family val="2"/>
        <scheme val="minor"/>
      </rPr>
      <t xml:space="preserve">PK10+700, Tramo 6,1. </t>
    </r>
    <r>
      <rPr>
        <sz val="10"/>
        <color theme="1"/>
        <rFont val="Calibri"/>
        <family val="2"/>
        <scheme val="minor"/>
      </rPr>
      <t xml:space="preserve"> Acueducto Piedra Negra, acompañamiento interventoría, en pruebas de presión y medición de caudal, Tubería galvanizada 1".</t>
    </r>
  </si>
  <si>
    <r>
      <rPr>
        <b/>
        <sz val="10"/>
        <rFont val="Calibri"/>
        <family val="2"/>
        <scheme val="minor"/>
      </rPr>
      <t>PK0+000 A PK17+800 ACT 0 a 31 - UF1.</t>
    </r>
    <r>
      <rPr>
        <sz val="10"/>
        <rFont val="Calibri"/>
        <family val="2"/>
        <scheme val="minor"/>
      </rPr>
      <t xml:space="preserve"> No se evidencian actividades de traslado de redes.</t>
    </r>
  </si>
  <si>
    <r>
      <rPr>
        <b/>
        <sz val="10"/>
        <color theme="1"/>
        <rFont val="Calibri"/>
        <family val="2"/>
        <scheme val="minor"/>
      </rPr>
      <t>PK0+000 A PK17+800 ACT 0 a 31 - UF1</t>
    </r>
    <r>
      <rPr>
        <sz val="10"/>
        <color theme="1"/>
        <rFont val="Calibri"/>
        <family val="2"/>
        <scheme val="minor"/>
      </rPr>
      <t>. No se evidencian actividades de traslado de redes.</t>
    </r>
  </si>
  <si>
    <r>
      <rPr>
        <b/>
        <sz val="10"/>
        <rFont val="Calibri"/>
        <family val="2"/>
        <scheme val="minor"/>
      </rPr>
      <t xml:space="preserve">PK 23+590 CI UF2.1-ACT 42. </t>
    </r>
    <r>
      <rPr>
        <sz val="10"/>
        <rFont val="Calibri"/>
        <family val="2"/>
        <scheme val="minor"/>
      </rPr>
      <t>Cableado e instalación de herrajes y retenidas red doble circuito 44 KV y 13.2 KV.</t>
    </r>
  </si>
  <si>
    <r>
      <rPr>
        <b/>
        <sz val="10"/>
        <color theme="1"/>
        <rFont val="Calibri"/>
        <family val="2"/>
        <scheme val="minor"/>
      </rPr>
      <t>PK 24+000 CD UF2.1.  ACT 42.</t>
    </r>
    <r>
      <rPr>
        <sz val="10"/>
        <color theme="1"/>
        <rFont val="Calibri"/>
        <family val="2"/>
        <scheme val="minor"/>
      </rPr>
      <t xml:space="preserve"> Cableado e instalación de herrajes y retenidas red doble circuito 44 KV y 13.2 KV.</t>
    </r>
  </si>
  <si>
    <r>
      <rPr>
        <b/>
        <sz val="10"/>
        <rFont val="Calibri"/>
        <family val="2"/>
        <scheme val="minor"/>
      </rPr>
      <t>PK31+150.</t>
    </r>
    <r>
      <rPr>
        <sz val="10"/>
        <rFont val="Calibri"/>
        <family val="2"/>
        <scheme val="minor"/>
      </rPr>
      <t xml:space="preserve"> Excavación mecánica e instalación de tubería polietileno de 63 mm, Acueducto sector Tierra Mítica. Contingencia Rio Cauca.</t>
    </r>
  </si>
  <si>
    <r>
      <rPr>
        <b/>
        <sz val="10"/>
        <color theme="1"/>
        <rFont val="Calibri"/>
        <family val="2"/>
        <scheme val="minor"/>
      </rPr>
      <t>PK31+150.</t>
    </r>
    <r>
      <rPr>
        <sz val="10"/>
        <color theme="1"/>
        <rFont val="Calibri"/>
        <family val="2"/>
        <scheme val="minor"/>
      </rPr>
      <t xml:space="preserve"> Excavación mecánica e instalación de tubería polietileno de 63 mm, Acueducto sector Tierra Mítica. Contingencia Rio Cauca.</t>
    </r>
  </si>
  <si>
    <t>Durante la presente semana se reciben los reportes de las operadoras con respecto a los incidentes y accidentes ocurridos en las unidades funcionales del proyecto. Se presentaron diecinueve (19) accidentes con catorce (14) lesionados y un (1)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</si>
  <si>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281</t>
  </si>
  <si>
    <r>
      <rPr>
        <b/>
        <sz val="11"/>
        <rFont val="Arial"/>
        <family val="2"/>
      </rPr>
      <t xml:space="preserve">Ruta 6204  Santafé de Antioquia - San Jerónimo
</t>
    </r>
    <r>
      <rPr>
        <sz val="11"/>
        <color rgb="FFFF0000"/>
        <rFont val="Arial"/>
        <family val="2"/>
      </rPr>
      <t xml:space="preserve">
</t>
    </r>
    <r>
      <rPr>
        <sz val="11"/>
        <rFont val="Arial"/>
        <family val="2"/>
      </rPr>
      <t>-  Actividades de limpieza de cunetas.
-  Actividades de Rocería.
-  Limpieza de márgenes y calzada.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
-  Desvío en el PR20+050 al PR20+200. Normal Funcionamiento.</t>
    </r>
  </si>
  <si>
    <t>Ruta 6203 Cañasgordas - Santafé de Antioquia.
-  Actividades de Rocería del PR70+000 al PR78+000 Márgenes IZQ. y DER
-  Limpieza de Cunetas y Calzada PR71+200-PR71+400 y PR98+500 - PR100+000.
-  Limpieza de obras transversales PR71+600, PR71+800, UF2.2 PR99+600 y PR100+700.
-  Actividades de control de Policía de Carreteras PR114+900.
-  Zona Inestable del PR97+500 se encuentra estable.
-  La Vía se encuentra Transitable.
-  Se continua con la reparación de la Junta del puente PR108+000.
-  Se continua con la auscultación del pavimento PR65+250.</t>
  </si>
  <si>
    <r>
      <rPr>
        <b/>
        <sz val="11"/>
        <rFont val="Arial"/>
        <family val="2"/>
      </rPr>
      <t>Ruta 6204 Túnel de Occidente - Medellín.</t>
    </r>
    <r>
      <rPr>
        <sz val="11"/>
        <rFont val="Arial"/>
        <family val="2"/>
      </rPr>
      <t xml:space="preserve">
-  Se realiza control vehicular para el paso de sustancias peligrosas para el ingreso al túnel en el portal Santafé y portal Medellín en los horarios establecidos.
-  El Peaje de Aburra PR45+200. Se encuentra en Operación Normal.
-  Se realiza seguimiento a la zona inestable del PR45+000 y se observa que no presenta movimientos.
-  Limpieza de obras de drenaje.
- Se realiza actividades de Rocería desde el PR47+800 al PR49+600.
-  Grúa y Ambulancia disponibles CCO.
-  Actividades Policía de Carreteras PR45+500.
-  Se continua con las actividades de Rehabilitación con el fresado de la Calzada derecha PR45+250 al PR45+450 y con la instalación de mezcla asfáltica.</t>
    </r>
  </si>
  <si>
    <r>
      <rPr>
        <b/>
        <sz val="11"/>
        <rFont val="Arial"/>
        <family val="2"/>
      </rPr>
      <t xml:space="preserve">Ruta 25B02 Bolombolo (Venecia) - Santafé de Antioquia.
</t>
    </r>
    <r>
      <rPr>
        <sz val="11"/>
        <rFont val="Arial"/>
        <family val="2"/>
      </rPr>
      <t xml:space="preserve">
- La Vía se encuentra en Operación Normal.
- Limpieza de Cunetas y Calzada PR62+000 al PR65+000. 
- Limpieza de Obras transversales.
- Se realizan labores de rocería.
</t>
    </r>
    <r>
      <rPr>
        <sz val="11"/>
        <color theme="1"/>
        <rFont val="Arial"/>
        <family val="2"/>
      </rPr>
      <t xml:space="preserve">- Construcción Gavión PR64+200, descole Obra transversal..
- Ambulancia y Grúa Disponibles en  Anzá PR44+900.
</t>
    </r>
    <r>
      <rPr>
        <b/>
        <sz val="11"/>
        <color theme="1"/>
        <rFont val="Arial"/>
        <family val="2"/>
      </rPr>
      <t xml:space="preserve">Ruta 6003 Peñalisa (Salgar) - Bolombolo (Venecia).
</t>
    </r>
    <r>
      <rPr>
        <sz val="11"/>
        <color theme="1"/>
        <rFont val="Arial"/>
        <family val="2"/>
      </rPr>
      <t>- Policía de carreteras en el PR 44+500. Puesto de control.
- Se realizan labores de rocería PR44+200 al PR48+000.
- La Vía se encuentra en Operación Normal.</t>
    </r>
  </si>
  <si>
    <t>UF 4 Ruta 25B02 - PR06+120 
Limpieza de Box Culvert.</t>
  </si>
  <si>
    <t>UF 4 Ruta 25B02 - PR49+300 - Limpieza de Calzada y Cuneta.</t>
  </si>
  <si>
    <t>UF2.2 Ruta 6203 PR112+550 Se realiza reparcheo.</t>
  </si>
  <si>
    <t>UF2.2 Ruta 6203 PR108+000 - PR108+200 - Reparación de Juntas Puente.</t>
  </si>
  <si>
    <t>UF2.1 Ruta 6204 PPR16+100 - PR16+300 - Limpieza de vía.</t>
  </si>
  <si>
    <t>UF2.1 Ruta 6204 A PR10+200 - Poda de Árboles margen izq</t>
  </si>
  <si>
    <t>UF1  Ruta 6204 A PR32+100 - PR32+400
Instalación delineadores Zona Intercambio Vial</t>
  </si>
  <si>
    <t>UF1 Ruta 6204 A PR36+000 Contol Policía de Carreteras.</t>
  </si>
  <si>
    <t>UF3 Ruta 6204 A PR47+800 - PR49+600 Rocería.</t>
  </si>
  <si>
    <t>UF3 Ruta 6204 A PR45+250 Reducción de Carril por Instalación de Carpeta asfáltica en la Calzada derecha carril izquierdo.</t>
  </si>
  <si>
    <t>Reunión de socialización modificación de licencia ambiental  resolución 0177 a la secretaria de planeación del municipio de San Jeronimo.</t>
  </si>
  <si>
    <t>Reunión de socialización modificación de licencia ambiental  resolución 0177 a la comunidad de la vereda Loma Hermosa, Municipio de San Jerónimo.</t>
  </si>
  <si>
    <t>Reunión de socialización modificación de licencia ambiental  resolución 0177 a los residentes de la ciudadela Paraiso del Sol, municipio de San Jeronimo. (virtual)</t>
  </si>
  <si>
    <t>Reunión para socialización de estado actual del proyecto de acueducto veredal, seguimiento al acuerdo de acueducto CCCN La Puerta.</t>
  </si>
  <si>
    <t>Lugar: Virtual, Socialización modificación de licencia ambiental res 0177 a la secretaria de planeación del municipio de San Jéronimo.</t>
  </si>
  <si>
    <t>Lugar: Vereda Loma Hermosa, Socialización modificación de licencia ambiental res 0177.</t>
  </si>
  <si>
    <t>Lugar: Ciudadela Paraiso del Sol (Virtual),  Socialización modificación de licencia ambiental res 0177.</t>
  </si>
  <si>
    <t>Lugar: CCCN La Puerta, socialización del estado actual del proyecto de acueducto, seguimiento al acuerdo protocolizado.</t>
  </si>
  <si>
    <t>RESPUESTA A COMUNICACIÓN EPS4G-0255-21 REFERENTE A LA ENTREGA DEL DISEÑO ESTRUCTURAL DE LA ODT 132 K23+873 DE LA UNIDAD FUNCIONAL 2,1</t>
  </si>
  <si>
    <t>D-02-01-20210226-000542</t>
  </si>
  <si>
    <t>RESPUESTA A COMUNICACIÓN EPS4G-0243-21 REFERENTE A LA ENTREGA DE RFIS 1043 Y 1045 SOBRE EL AJUSTE EN PUENTES DE LA UNIDAD FUNCIONAL 1 ( LA SAN JUANA I)</t>
  </si>
  <si>
    <t>D-02-01-20210226-000544</t>
  </si>
  <si>
    <t>ENTREGA MODIFICACION DE APANTALLAMIENTO DE LA MARQUESINA DEL NUEVO PEAJE</t>
  </si>
  <si>
    <t>D-02-01-20210226-000557</t>
  </si>
  <si>
    <t xml:space="preserve">RESPUESTA A COMUNICACIÓN EPS4G-0246-21 REFERENTE AL DISEÑO DE MEZCLA DE CONCRETO MR-45 PARA PAVIMENTO TUNEL </t>
  </si>
  <si>
    <t>D-02-01-20210302-000592</t>
  </si>
  <si>
    <t>RESPUESTA A COMUNICACIÓN EPS4G-0152-21 REFERENTE A LA ENTREGA RFI19 SOLICITUDES INFORMACION DE ESPECIFICACIONES A ESTRUCTURAS</t>
  </si>
  <si>
    <t>D-02-01-20210302-000593</t>
  </si>
  <si>
    <t>RESPUESTA A COMUNICACIÓN EPS4G-0053-21 REFERENTE A LAS FISURAS TRANSVERSALES EN LOSAS AMPLIACION PUENTE 003 K2+430 QUEBRADA LA COLA UF1</t>
  </si>
  <si>
    <t>D-02-01-20210302-000596</t>
  </si>
  <si>
    <t>RESPUESTA A COMUNICACIÓN EPS4G-1388-20 REFERENTE A LA EVALUACION DEL MURO TA 11 DEL PK4+500 CI EN LA UF1</t>
  </si>
  <si>
    <t>D-02-01-20210302-000594</t>
  </si>
  <si>
    <t>RESPUESTA A COMUNICACIÓN EPS4G-0195-21 REFERENTE A LOS RESULTADOS ENSAYOS DE RESISTENCIA A LA COMPRENSION DE NUCLEOS EXTRAIDOS DE ARTESAS Y ESPECIMENES CILINDRICOS DE CONCRETO</t>
  </si>
  <si>
    <t>D-02-01-20210302-000595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</si>
</sst>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s>
  <fonts count="68"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b/>
      <sz val="9"/>
      <name val="Calibri"/>
      <family val="2"/>
      <scheme val="minor"/>
    </font>
    <font>
      <b/>
      <sz val="12"/>
      <color theme="1"/>
      <name val="Calibri"/>
      <family val="2"/>
      <scheme val="minor"/>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113">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5" fontId="4" fillId="0" borderId="1" xfId="0" applyNumberFormat="1" applyFont="1" applyBorder="1" applyAlignment="1">
      <alignment vertical="center" wrapText="1"/>
    </xf>
    <xf numFmtId="0" fontId="46" fillId="0" borderId="0" xfId="0" applyFont="1" applyAlignment="1">
      <alignment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0" fontId="46" fillId="0" borderId="0" xfId="0" applyFont="1" applyAlignment="1">
      <alignment horizontal="center" vertical="center" wrapText="1"/>
    </xf>
    <xf numFmtId="0" fontId="3" fillId="0" borderId="1" xfId="0" applyFont="1" applyBorder="1" applyAlignment="1">
      <alignment horizontal="right"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5" fontId="6" fillId="0" borderId="1" xfId="5" applyNumberFormat="1" applyFont="1" applyBorder="1" applyAlignment="1">
      <alignment horizontal="right"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5" xfId="12" applyBorder="1"/>
    <xf numFmtId="0" fontId="1" fillId="0" borderId="56"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7"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0"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4" fillId="23" borderId="42" xfId="0" applyFont="1" applyFill="1" applyBorder="1" applyAlignment="1">
      <alignment horizontal="right" vertical="center" wrapText="1"/>
    </xf>
    <xf numFmtId="8" fontId="65" fillId="0" borderId="59"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4" fontId="4" fillId="0" borderId="1" xfId="0" applyNumberFormat="1" applyFont="1" applyBorder="1" applyAlignment="1">
      <alignment horizontal="right" vertical="center" wrapText="1"/>
    </xf>
    <xf numFmtId="0" fontId="12" fillId="12" borderId="13" xfId="0" applyFont="1" applyFill="1" applyBorder="1" applyAlignment="1">
      <alignment horizontal="center" vertical="center" textRotation="90" wrapText="1"/>
    </xf>
    <xf numFmtId="0" fontId="1" fillId="8" borderId="0" xfId="12" applyFill="1"/>
    <xf numFmtId="0" fontId="6" fillId="18" borderId="1" xfId="2" applyFont="1" applyFill="1" applyBorder="1" applyAlignment="1">
      <alignment vertical="center" wrapText="1"/>
    </xf>
    <xf numFmtId="169" fontId="6" fillId="18" borderId="1" xfId="0" applyNumberFormat="1" applyFont="1" applyFill="1" applyBorder="1" applyAlignment="1">
      <alignment horizontal="right" wrapText="1"/>
    </xf>
    <xf numFmtId="169" fontId="23" fillId="18" borderId="1" xfId="0" applyNumberFormat="1" applyFont="1" applyFill="1" applyBorder="1" applyAlignment="1">
      <alignment horizontal="right" vertical="center" wrapText="1"/>
    </xf>
    <xf numFmtId="38" fontId="6" fillId="18" borderId="1" xfId="2" applyNumberFormat="1" applyFont="1" applyFill="1" applyBorder="1" applyAlignment="1">
      <alignment horizontal="center" vertical="center" wrapText="1"/>
    </xf>
    <xf numFmtId="0" fontId="23" fillId="18" borderId="1" xfId="0" applyFont="1" applyFill="1" applyBorder="1" applyAlignment="1">
      <alignment horizontal="center" vertical="center" wrapText="1"/>
    </xf>
    <xf numFmtId="0" fontId="6" fillId="18" borderId="1" xfId="2" applyFont="1" applyFill="1" applyBorder="1" applyAlignment="1">
      <alignment horizontal="center" vertical="center" wrapText="1"/>
    </xf>
    <xf numFmtId="49" fontId="6" fillId="0" borderId="1" xfId="5" applyNumberFormat="1" applyFont="1" applyFill="1" applyBorder="1" applyAlignment="1">
      <alignment horizontal="right" vertical="center"/>
    </xf>
    <xf numFmtId="171" fontId="17" fillId="0" borderId="1" xfId="0" applyNumberFormat="1" applyFont="1" applyBorder="1" applyAlignment="1">
      <alignment horizontal="right" vertical="center" wrapText="1"/>
    </xf>
    <xf numFmtId="169" fontId="6" fillId="0" borderId="1" xfId="5" applyNumberFormat="1" applyFont="1" applyFill="1" applyBorder="1" applyAlignment="1">
      <alignment horizontal="right" vertical="center" wrapText="1"/>
    </xf>
    <xf numFmtId="175" fontId="6" fillId="0" borderId="1" xfId="5" applyNumberFormat="1" applyFont="1" applyFill="1" applyBorder="1" applyAlignment="1">
      <alignment wrapText="1"/>
    </xf>
    <xf numFmtId="49" fontId="6" fillId="0" borderId="1" xfId="5" applyNumberFormat="1" applyFont="1" applyFill="1" applyBorder="1" applyAlignment="1">
      <alignment horizontal="right"/>
    </xf>
    <xf numFmtId="171" fontId="17" fillId="0" borderId="1" xfId="0" applyNumberFormat="1" applyFont="1" applyBorder="1" applyAlignment="1">
      <alignment horizontal="right" wrapText="1"/>
    </xf>
    <xf numFmtId="175" fontId="6" fillId="0" borderId="1" xfId="5" applyNumberFormat="1" applyFont="1" applyFill="1" applyBorder="1" applyAlignment="1">
      <alignment horizontal="right" wrapText="1"/>
    </xf>
    <xf numFmtId="14" fontId="6" fillId="0" borderId="5" xfId="0" applyNumberFormat="1" applyFont="1" applyBorder="1" applyAlignment="1">
      <alignment horizontal="left" vertical="center" wrapText="1"/>
    </xf>
    <xf numFmtId="0" fontId="7" fillId="0" borderId="0" xfId="0" applyFont="1" applyFill="1" applyBorder="1" applyAlignment="1">
      <alignment horizontal="left" vertical="center"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3" fillId="0" borderId="0" xfId="12" applyFont="1"/>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38" fillId="0" borderId="1" xfId="15" applyFont="1" applyBorder="1" applyAlignment="1">
      <alignment horizontal="center" vertical="center"/>
    </xf>
    <xf numFmtId="0" fontId="36" fillId="0" borderId="1" xfId="15" applyFont="1" applyBorder="1" applyAlignment="1">
      <alignment horizontal="center" vertical="center" wrapText="1"/>
    </xf>
    <xf numFmtId="0" fontId="21" fillId="0" borderId="1" xfId="12" applyFont="1" applyBorder="1" applyAlignment="1">
      <alignment horizontal="center" vertical="center"/>
    </xf>
    <xf numFmtId="49" fontId="62" fillId="0" borderId="1" xfId="12" applyNumberFormat="1" applyFont="1" applyBorder="1" applyAlignment="1">
      <alignment horizontal="center" vertical="center" shrinkToFit="1"/>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6" fillId="0" borderId="1"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2" applyFont="1" applyBorder="1" applyAlignment="1">
      <alignment horizontal="center" vertical="center"/>
    </xf>
    <xf numFmtId="0" fontId="7" fillId="0" borderId="3" xfId="0" applyFont="1" applyBorder="1" applyAlignment="1">
      <alignment horizontal="center" vertical="center" wrapText="1"/>
    </xf>
    <xf numFmtId="0" fontId="6" fillId="0" borderId="6" xfId="0" applyFont="1" applyBorder="1" applyAlignment="1">
      <alignment horizontal="center" vertical="center" wrapText="1"/>
    </xf>
    <xf numFmtId="0" fontId="4" fillId="0" borderId="1" xfId="0" applyFont="1" applyBorder="1" applyAlignment="1">
      <alignment horizontal="center" vertical="center" wrapText="1"/>
    </xf>
    <xf numFmtId="0" fontId="3" fillId="0" borderId="0" xfId="0" applyFont="1" applyAlignment="1">
      <alignment horizontal="center" wrapText="1"/>
    </xf>
    <xf numFmtId="0" fontId="7" fillId="3" borderId="1" xfId="0" applyFont="1" applyFill="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6" fillId="0" borderId="1" xfId="2" applyFont="1" applyBorder="1" applyAlignment="1">
      <alignment horizontal="center" vertical="center" wrapText="1"/>
    </xf>
    <xf numFmtId="169" fontId="4" fillId="0" borderId="12" xfId="0" applyNumberFormat="1" applyFont="1" applyBorder="1" applyAlignment="1">
      <alignment horizontal="right" vertical="center" wrapText="1"/>
    </xf>
    <xf numFmtId="0" fontId="6" fillId="0" borderId="12" xfId="2" applyFont="1" applyBorder="1" applyAlignment="1">
      <alignment horizontal="left" vertical="center" wrapText="1"/>
    </xf>
    <xf numFmtId="0" fontId="6" fillId="0" borderId="12" xfId="2" applyFont="1" applyBorder="1" applyAlignment="1">
      <alignment horizontal="center" vertical="center" wrapText="1"/>
    </xf>
    <xf numFmtId="0" fontId="4" fillId="0" borderId="12" xfId="0" applyFont="1" applyBorder="1" applyAlignment="1">
      <alignment horizontal="left" vertical="center" wrapText="1"/>
    </xf>
    <xf numFmtId="38" fontId="6" fillId="6" borderId="1" xfId="0" applyNumberFormat="1" applyFont="1" applyFill="1" applyBorder="1" applyAlignment="1">
      <alignment horizontal="left"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0" borderId="1" xfId="0" applyFont="1" applyBorder="1" applyAlignment="1">
      <alignment horizontal="center" vertical="center" wrapText="1"/>
    </xf>
    <xf numFmtId="14" fontId="6" fillId="6" borderId="1" xfId="0" applyNumberFormat="1" applyFont="1" applyFill="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7" fillId="0" borderId="1" xfId="0" applyFont="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6" fillId="0" borderId="2" xfId="2" applyFont="1" applyBorder="1" applyAlignment="1">
      <alignment horizontal="center" vertical="center" wrapText="1"/>
    </xf>
    <xf numFmtId="0" fontId="6" fillId="0" borderId="4" xfId="2"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3" xfId="2" applyFont="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6" fillId="0" borderId="3" xfId="2" applyFont="1" applyBorder="1" applyAlignment="1">
      <alignment horizontal="center" vertical="center"/>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6" fillId="0" borderId="1" xfId="2" applyFont="1" applyBorder="1" applyAlignment="1">
      <alignment horizontal="left" vertical="center" wrapText="1"/>
    </xf>
    <xf numFmtId="0" fontId="6" fillId="0" borderId="1" xfId="2" applyFont="1" applyBorder="1" applyAlignment="1">
      <alignment horizontal="center"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9"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38" fontId="6" fillId="0" borderId="11" xfId="0" applyNumberFormat="1" applyFont="1" applyFill="1" applyBorder="1" applyAlignment="1">
      <alignment horizontal="left" vertical="center" wrapText="1"/>
    </xf>
    <xf numFmtId="0" fontId="6" fillId="0" borderId="1" xfId="0" applyFont="1" applyFill="1" applyBorder="1" applyAlignment="1">
      <alignment horizontal="center"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49" fontId="6" fillId="6" borderId="1" xfId="0" applyNumberFormat="1"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38" fontId="4" fillId="6" borderId="1" xfId="0" applyNumberFormat="1" applyFont="1" applyFill="1" applyBorder="1" applyAlignment="1">
      <alignment vertical="center" wrapText="1"/>
    </xf>
    <xf numFmtId="0" fontId="7" fillId="3" borderId="1" xfId="0" applyFont="1" applyFill="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0" fontId="5" fillId="0" borderId="1" xfId="0" applyFont="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10" fontId="7" fillId="0" borderId="1" xfId="1" applyNumberFormat="1" applyFont="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15" fontId="6" fillId="0" borderId="1" xfId="0" applyNumberFormat="1" applyFont="1" applyBorder="1" applyAlignment="1">
      <alignment horizontal="center" vertical="center" wrapText="1"/>
    </xf>
    <xf numFmtId="0" fontId="42" fillId="0" borderId="2" xfId="2" applyFont="1" applyBorder="1" applyAlignment="1">
      <alignment horizontal="left"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6" fillId="0" borderId="1" xfId="0" applyFont="1" applyBorder="1" applyAlignment="1">
      <alignment horizontal="left" vertical="center" wrapText="1"/>
    </xf>
    <xf numFmtId="168" fontId="6" fillId="6" borderId="1" xfId="3" applyNumberFormat="1" applyFont="1" applyFill="1" applyBorder="1" applyAlignment="1">
      <alignment horizontal="center" vertical="center"/>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0" borderId="2" xfId="0" applyFont="1" applyBorder="1" applyAlignment="1">
      <alignment horizontal="center" vertical="center"/>
    </xf>
    <xf numFmtId="0" fontId="7" fillId="0" borderId="4" xfId="0" applyFont="1" applyBorder="1" applyAlignment="1">
      <alignment horizontal="center" vertical="center"/>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10" fontId="6" fillId="0" borderId="1" xfId="1" applyNumberFormat="1" applyFont="1" applyBorder="1" applyAlignment="1">
      <alignment horizontal="center" vertical="center" wrapText="1"/>
    </xf>
    <xf numFmtId="38" fontId="6" fillId="0" borderId="1" xfId="0" applyNumberFormat="1" applyFont="1" applyFill="1" applyBorder="1" applyAlignment="1">
      <alignment horizontal="left" vertical="center" wrapText="1"/>
    </xf>
    <xf numFmtId="38" fontId="7"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0" fontId="4" fillId="0" borderId="1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0" fontId="7" fillId="2" borderId="1" xfId="0" applyFont="1" applyFill="1" applyBorder="1" applyAlignment="1">
      <alignment horizontal="left" vertical="center" wrapText="1"/>
    </xf>
    <xf numFmtId="38" fontId="7" fillId="3" borderId="3" xfId="0" applyNumberFormat="1" applyFont="1" applyFill="1" applyBorder="1" applyAlignment="1">
      <alignment horizontal="center"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38" fontId="4" fillId="0" borderId="11" xfId="0" applyNumberFormat="1" applyFont="1" applyFill="1" applyBorder="1" applyAlignment="1">
      <alignment horizontal="left"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166" fontId="4" fillId="0" borderId="1" xfId="0" applyNumberFormat="1"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7" fillId="0" borderId="1" xfId="2" applyFont="1" applyBorder="1" applyAlignment="1">
      <alignment horizontal="center" vertical="center"/>
    </xf>
    <xf numFmtId="0" fontId="7" fillId="0" borderId="3"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3" fillId="0" borderId="0" xfId="0" applyFont="1" applyAlignment="1">
      <alignment horizont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8"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5" fillId="6" borderId="2" xfId="0" applyFont="1" applyFill="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4"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3" xfId="0" applyFont="1" applyFill="1" applyBorder="1" applyAlignment="1">
      <alignment horizontal="center" vertical="center"/>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6" fillId="0" borderId="3"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4" fillId="6" borderId="1"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0" fontId="7" fillId="3" borderId="6" xfId="0" applyFont="1" applyFill="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6" fillId="0" borderId="1" xfId="1" applyNumberFormat="1" applyFont="1" applyBorder="1" applyAlignment="1">
      <alignment horizontal="center" vertical="center" wrapText="1"/>
    </xf>
    <xf numFmtId="2" fontId="7" fillId="4" borderId="1" xfId="0" applyNumberFormat="1" applyFont="1" applyFill="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wrapText="1"/>
    </xf>
    <xf numFmtId="10" fontId="6" fillId="22" borderId="1" xfId="1" applyNumberFormat="1" applyFont="1" applyFill="1" applyBorder="1" applyAlignment="1">
      <alignment horizontal="center" vertical="center" wrapText="1"/>
    </xf>
    <xf numFmtId="38" fontId="4" fillId="6" borderId="1" xfId="0" applyNumberFormat="1" applyFont="1" applyFill="1" applyBorder="1" applyAlignment="1">
      <alignment horizontal="left"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38" fontId="6" fillId="6" borderId="1" xfId="0" applyNumberFormat="1" applyFont="1" applyFill="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7" fillId="0" borderId="1" xfId="2"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9" fontId="7" fillId="0" borderId="1" xfId="1" applyFont="1" applyBorder="1" applyAlignment="1">
      <alignment horizontal="center" vertical="center" wrapText="1"/>
    </xf>
    <xf numFmtId="9" fontId="7" fillId="0" borderId="3" xfId="1" applyNumberFormat="1"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6" fillId="6" borderId="1" xfId="0" applyFont="1" applyFill="1" applyBorder="1" applyAlignment="1">
      <alignment horizontal="left"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7" fillId="0" borderId="1" xfId="0" applyFont="1" applyBorder="1" applyAlignment="1">
      <alignment horizontal="left" vertical="center" wrapText="1"/>
    </xf>
    <xf numFmtId="0" fontId="7" fillId="0" borderId="3" xfId="0" applyFont="1" applyBorder="1" applyAlignment="1">
      <alignment horizontal="center" vertical="center"/>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7" fillId="4" borderId="1" xfId="0" applyFont="1" applyFill="1" applyBorder="1" applyAlignment="1">
      <alignment horizontal="center" vertical="center" wrapText="1"/>
    </xf>
    <xf numFmtId="9" fontId="5" fillId="0" borderId="1" xfId="1"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49" fontId="4" fillId="0" borderId="1" xfId="0" applyNumberFormat="1" applyFont="1" applyFill="1" applyBorder="1" applyAlignment="1">
      <alignment horizontal="left" vertical="center" wrapText="1"/>
    </xf>
    <xf numFmtId="0" fontId="7" fillId="7" borderId="1" xfId="0" applyFont="1" applyFill="1" applyBorder="1" applyAlignment="1">
      <alignment horizontal="left" vertical="center" wrapText="1"/>
    </xf>
    <xf numFmtId="38" fontId="4" fillId="6" borderId="1" xfId="0" applyNumberFormat="1" applyFont="1" applyFill="1" applyBorder="1" applyAlignment="1">
      <alignment horizontal="justify"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40" fillId="0" borderId="43" xfId="15" applyFont="1" applyBorder="1" applyAlignment="1">
      <alignment horizontal="left"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8" xfId="15" applyFont="1" applyBorder="1" applyAlignment="1">
      <alignment horizontal="center" vertical="center"/>
    </xf>
    <xf numFmtId="0" fontId="36" fillId="0" borderId="29" xfId="15" applyFont="1" applyBorder="1" applyAlignment="1">
      <alignment horizontal="center" vertical="center"/>
    </xf>
    <xf numFmtId="0" fontId="40" fillId="0" borderId="58" xfId="15" applyFont="1" applyBorder="1" applyAlignment="1">
      <alignment horizontal="left" vertical="center" wrapText="1"/>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7"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47"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2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 xfId="15" applyFont="1" applyBorder="1" applyAlignment="1">
      <alignment horizontal="center" vertical="center"/>
    </xf>
    <xf numFmtId="0" fontId="38" fillId="0" borderId="8" xfId="15" applyFont="1" applyBorder="1" applyAlignment="1">
      <alignment horizontal="center" vertical="center"/>
    </xf>
    <xf numFmtId="0" fontId="38" fillId="0" borderId="58" xfId="15" applyFont="1" applyBorder="1" applyAlignment="1">
      <alignment horizontal="center" vertical="center"/>
    </xf>
    <xf numFmtId="0" fontId="38" fillId="0" borderId="1" xfId="15" applyFont="1" applyBorder="1" applyAlignment="1">
      <alignment horizontal="center" vertical="center"/>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67" fillId="0" borderId="58" xfId="15" applyFont="1" applyBorder="1" applyAlignment="1">
      <alignment horizontal="center" vertical="center"/>
    </xf>
    <xf numFmtId="0" fontId="6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66" fillId="8" borderId="17" xfId="17" applyFont="1" applyFill="1" applyBorder="1" applyAlignment="1">
      <alignment horizontal="center" vertical="center" wrapText="1"/>
    </xf>
    <xf numFmtId="0" fontId="66" fillId="8" borderId="15" xfId="17" applyFont="1" applyFill="1" applyBorder="1" applyAlignment="1">
      <alignment horizontal="center" vertical="center" wrapText="1"/>
    </xf>
    <xf numFmtId="0" fontId="66" fillId="8" borderId="16" xfId="17" applyFont="1" applyFill="1" applyBorder="1" applyAlignment="1">
      <alignment horizontal="center" vertical="center" wrapText="1"/>
    </xf>
    <xf numFmtId="0" fontId="66" fillId="8" borderId="22" xfId="17" applyFont="1" applyFill="1" applyBorder="1" applyAlignment="1">
      <alignment horizontal="center" vertical="center" wrapText="1"/>
    </xf>
    <xf numFmtId="0" fontId="66" fillId="8" borderId="23" xfId="17" applyFont="1" applyFill="1" applyBorder="1" applyAlignment="1">
      <alignment horizontal="center" vertical="center" wrapText="1"/>
    </xf>
    <xf numFmtId="0" fontId="66" fillId="8" borderId="24" xfId="17" applyFont="1" applyFill="1" applyBorder="1" applyAlignment="1">
      <alignment horizontal="center" vertical="center" wrapText="1"/>
    </xf>
    <xf numFmtId="0" fontId="53" fillId="8" borderId="17" xfId="17" applyFont="1" applyFill="1" applyBorder="1" applyAlignment="1">
      <alignment horizontal="center" vertical="center" wrapText="1"/>
    </xf>
    <xf numFmtId="0" fontId="53" fillId="8" borderId="15" xfId="17" applyFont="1" applyFill="1" applyBorder="1" applyAlignment="1">
      <alignment horizontal="center" vertical="center" wrapText="1"/>
    </xf>
    <xf numFmtId="0" fontId="53" fillId="8" borderId="22" xfId="17" applyFont="1" applyFill="1" applyBorder="1" applyAlignment="1">
      <alignment horizontal="center" vertical="center" wrapText="1"/>
    </xf>
    <xf numFmtId="0" fontId="53" fillId="8" borderId="23" xfId="17" applyFont="1" applyFill="1" applyBorder="1" applyAlignment="1">
      <alignment horizontal="center" vertical="center" wrapText="1"/>
    </xf>
    <xf numFmtId="0" fontId="53" fillId="8" borderId="5" xfId="17" applyFont="1" applyFill="1" applyBorder="1" applyAlignment="1">
      <alignment horizontal="center" vertical="center" wrapText="1"/>
    </xf>
    <xf numFmtId="0" fontId="53" fillId="8" borderId="6" xfId="17" applyFont="1" applyFill="1" applyBorder="1" applyAlignment="1">
      <alignment horizontal="center" vertical="center" wrapText="1"/>
    </xf>
    <xf numFmtId="0" fontId="53" fillId="8" borderId="7" xfId="17" applyFont="1" applyFill="1" applyBorder="1" applyAlignment="1">
      <alignment horizontal="center" vertical="center" wrapText="1"/>
    </xf>
    <xf numFmtId="0" fontId="53" fillId="8" borderId="13" xfId="17" applyFont="1" applyFill="1" applyBorder="1" applyAlignment="1">
      <alignment horizontal="center" vertical="center" wrapText="1"/>
    </xf>
    <xf numFmtId="0" fontId="53" fillId="8" borderId="0" xfId="17" applyFont="1" applyFill="1" applyAlignment="1">
      <alignment horizontal="center" vertical="center" wrapText="1"/>
    </xf>
    <xf numFmtId="0" fontId="53" fillId="8" borderId="14" xfId="17"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19" fillId="8" borderId="17" xfId="12" applyFont="1" applyFill="1" applyBorder="1" applyAlignment="1">
      <alignment horizontal="center" vertical="center" wrapText="1"/>
    </xf>
    <xf numFmtId="0" fontId="19" fillId="8" borderId="15" xfId="12" applyFont="1" applyFill="1" applyBorder="1" applyAlignment="1">
      <alignment horizontal="center" vertical="center" wrapText="1"/>
    </xf>
    <xf numFmtId="0" fontId="19" fillId="8" borderId="16" xfId="12" applyFont="1" applyFill="1" applyBorder="1" applyAlignment="1">
      <alignment horizontal="center" vertical="center" wrapText="1"/>
    </xf>
    <xf numFmtId="0" fontId="19" fillId="8" borderId="22" xfId="12" applyFont="1" applyFill="1" applyBorder="1" applyAlignment="1">
      <alignment horizontal="center" vertical="center" wrapText="1"/>
    </xf>
    <xf numFmtId="0" fontId="19" fillId="8" borderId="23" xfId="12" applyFont="1" applyFill="1" applyBorder="1" applyAlignment="1">
      <alignment horizontal="center" vertical="center" wrapText="1"/>
    </xf>
    <xf numFmtId="0" fontId="19" fillId="8" borderId="24"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44" fillId="8" borderId="17" xfId="12" applyFont="1" applyFill="1" applyBorder="1" applyAlignment="1">
      <alignment horizontal="center" vertical="center" wrapText="1"/>
    </xf>
    <xf numFmtId="0" fontId="44" fillId="8" borderId="15" xfId="12" applyFont="1" applyFill="1" applyBorder="1" applyAlignment="1">
      <alignment horizontal="center" vertical="center" wrapText="1"/>
    </xf>
    <xf numFmtId="0" fontId="44" fillId="8" borderId="22" xfId="12" applyFont="1" applyFill="1" applyBorder="1" applyAlignment="1">
      <alignment horizontal="center" vertical="center" wrapText="1"/>
    </xf>
    <xf numFmtId="0" fontId="44" fillId="8" borderId="23" xfId="12" applyFont="1" applyFill="1" applyBorder="1" applyAlignment="1">
      <alignment horizontal="center" vertical="center" wrapText="1"/>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53" fillId="20" borderId="17" xfId="12" applyFont="1" applyFill="1" applyBorder="1" applyAlignment="1">
      <alignment horizontal="center" vertical="center" wrapText="1"/>
    </xf>
    <xf numFmtId="0" fontId="53" fillId="20" borderId="15" xfId="12" applyFont="1" applyFill="1" applyBorder="1" applyAlignment="1">
      <alignment horizontal="center" vertical="center" wrapText="1"/>
    </xf>
    <xf numFmtId="0" fontId="53" fillId="20" borderId="16" xfId="12" applyFont="1" applyFill="1" applyBorder="1" applyAlignment="1">
      <alignment horizontal="center" vertical="center" wrapText="1"/>
    </xf>
    <xf numFmtId="0" fontId="53" fillId="20" borderId="22" xfId="12" applyFont="1" applyFill="1" applyBorder="1" applyAlignment="1">
      <alignment horizontal="center" vertical="center" wrapText="1"/>
    </xf>
    <xf numFmtId="0" fontId="53" fillId="20" borderId="23" xfId="12" applyFont="1" applyFill="1" applyBorder="1" applyAlignment="1">
      <alignment horizontal="center" vertical="center" wrapText="1"/>
    </xf>
    <xf numFmtId="0" fontId="53"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0" fillId="21" borderId="41" xfId="12" applyFont="1" applyFill="1" applyBorder="1" applyAlignment="1">
      <alignment horizontal="center" vertical="center" wrapText="1"/>
    </xf>
    <xf numFmtId="0" fontId="1" fillId="21" borderId="36" xfId="12" applyFill="1" applyBorder="1" applyAlignment="1">
      <alignment horizontal="center" vertical="center" wrapText="1"/>
    </xf>
    <xf numFmtId="0" fontId="1" fillId="21" borderId="42" xfId="12" applyFill="1" applyBorder="1" applyAlignment="1">
      <alignment horizontal="center" vertical="center" wrapText="1"/>
    </xf>
    <xf numFmtId="0" fontId="63" fillId="0" borderId="21" xfId="12" applyFont="1" applyBorder="1" applyAlignment="1">
      <alignment horizontal="center" vertical="center"/>
    </xf>
    <xf numFmtId="0" fontId="63" fillId="0" borderId="0" xfId="12" applyFont="1" applyAlignment="1">
      <alignment horizontal="center" vertical="center"/>
    </xf>
    <xf numFmtId="0" fontId="63" fillId="0" borderId="20" xfId="12" applyFont="1" applyBorder="1" applyAlignment="1">
      <alignment horizontal="center" vertical="center"/>
    </xf>
    <xf numFmtId="0" fontId="2" fillId="21" borderId="41" xfId="12" applyFont="1" applyFill="1" applyBorder="1" applyAlignment="1">
      <alignment horizontal="center" vertical="center" wrapText="1"/>
    </xf>
    <xf numFmtId="0" fontId="23" fillId="21" borderId="41" xfId="12" applyFont="1" applyFill="1" applyBorder="1" applyAlignment="1">
      <alignment horizontal="center" vertical="center" wrapText="1"/>
    </xf>
    <xf numFmtId="0" fontId="23" fillId="21" borderId="36" xfId="12" applyFont="1" applyFill="1" applyBorder="1" applyAlignment="1">
      <alignment horizontal="center" vertical="center" wrapText="1"/>
    </xf>
    <xf numFmtId="0" fontId="23" fillId="21" borderId="42" xfId="12" applyFont="1" applyFill="1" applyBorder="1" applyAlignment="1">
      <alignment horizontal="center" vertical="center" wrapText="1"/>
    </xf>
    <xf numFmtId="0" fontId="21" fillId="21" borderId="17" xfId="12" applyFont="1" applyFill="1" applyBorder="1" applyAlignment="1">
      <alignment horizontal="center" vertical="center" wrapText="1"/>
    </xf>
    <xf numFmtId="0" fontId="23" fillId="21" borderId="15" xfId="12" applyFont="1" applyFill="1" applyBorder="1" applyAlignment="1">
      <alignment horizontal="center" vertical="center" wrapText="1"/>
    </xf>
    <xf numFmtId="0" fontId="23" fillId="21" borderId="16" xfId="12" applyFont="1" applyFill="1" applyBorder="1" applyAlignment="1">
      <alignment horizontal="center" vertical="center" wrapText="1"/>
    </xf>
    <xf numFmtId="0" fontId="23" fillId="21" borderId="22" xfId="12" applyFont="1" applyFill="1" applyBorder="1" applyAlignment="1">
      <alignment horizontal="center" vertical="center" wrapText="1"/>
    </xf>
    <xf numFmtId="0" fontId="23" fillId="21" borderId="23" xfId="12" applyFont="1" applyFill="1" applyBorder="1" applyAlignment="1">
      <alignment horizontal="center" vertical="center" wrapText="1"/>
    </xf>
    <xf numFmtId="0" fontId="23" fillId="21" borderId="24" xfId="12" applyFont="1" applyFill="1" applyBorder="1" applyAlignment="1">
      <alignment horizontal="center" vertical="center" wrapText="1"/>
    </xf>
    <xf numFmtId="0" fontId="0" fillId="21" borderId="17" xfId="12" applyFont="1" applyFill="1" applyBorder="1" applyAlignment="1">
      <alignment horizontal="center" vertical="center" wrapText="1"/>
    </xf>
    <xf numFmtId="0" fontId="1" fillId="21" borderId="15" xfId="12" applyFill="1" applyBorder="1" applyAlignment="1">
      <alignment horizontal="center" vertical="center" wrapText="1"/>
    </xf>
    <xf numFmtId="0" fontId="1" fillId="21" borderId="22" xfId="12" applyFill="1" applyBorder="1" applyAlignment="1">
      <alignment horizontal="center" vertical="center" wrapText="1"/>
    </xf>
    <xf numFmtId="0" fontId="1" fillId="21" borderId="23" xfId="12" applyFill="1" applyBorder="1" applyAlignment="1">
      <alignment horizontal="center" vertical="center" wrapText="1"/>
    </xf>
    <xf numFmtId="0" fontId="2" fillId="21" borderId="36" xfId="12" applyFont="1" applyFill="1" applyBorder="1" applyAlignment="1">
      <alignment horizontal="center" vertical="center" wrapText="1"/>
    </xf>
    <xf numFmtId="0" fontId="2" fillId="21" borderId="42" xfId="12" applyFont="1" applyFill="1" applyBorder="1" applyAlignment="1">
      <alignment horizontal="center" vertical="center" wrapText="1"/>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21" fillId="21" borderId="41" xfId="12" applyFont="1" applyFill="1" applyBorder="1" applyAlignment="1">
      <alignment horizontal="center" vertical="center" wrapText="1"/>
    </xf>
    <xf numFmtId="0" fontId="21" fillId="21" borderId="36" xfId="12" applyFont="1" applyFill="1" applyBorder="1" applyAlignment="1">
      <alignment horizontal="center" vertical="center" wrapText="1"/>
    </xf>
    <xf numFmtId="0" fontId="21" fillId="21" borderId="42" xfId="12" applyFont="1" applyFill="1" applyBorder="1" applyAlignment="1">
      <alignment horizontal="center" vertical="center" wrapText="1"/>
    </xf>
    <xf numFmtId="0" fontId="63" fillId="0" borderId="17" xfId="12" applyFont="1" applyBorder="1" applyAlignment="1">
      <alignment horizontal="center" vertical="center"/>
    </xf>
    <xf numFmtId="0" fontId="63" fillId="0" borderId="15" xfId="12" applyFont="1" applyBorder="1" applyAlignment="1">
      <alignment horizontal="center" vertical="center"/>
    </xf>
    <xf numFmtId="0" fontId="63" fillId="0" borderId="16" xfId="12" applyFont="1" applyBorder="1" applyAlignment="1">
      <alignment horizontal="center" vertical="center"/>
    </xf>
    <xf numFmtId="0" fontId="0" fillId="21" borderId="36" xfId="12" applyFont="1" applyFill="1" applyBorder="1" applyAlignment="1">
      <alignment horizontal="center" vertical="center" wrapText="1"/>
    </xf>
    <xf numFmtId="0" fontId="0" fillId="21" borderId="42" xfId="12" applyFont="1" applyFill="1" applyBorder="1" applyAlignment="1">
      <alignment horizontal="center" vertical="center" wrapText="1"/>
    </xf>
    <xf numFmtId="0" fontId="61" fillId="0" borderId="40" xfId="12" applyFont="1" applyBorder="1" applyAlignment="1">
      <alignment horizontal="center" vertical="center"/>
    </xf>
    <xf numFmtId="0" fontId="61" fillId="0" borderId="6" xfId="12" applyFont="1" applyBorder="1" applyAlignment="1">
      <alignment horizontal="center" vertical="center"/>
    </xf>
    <xf numFmtId="0" fontId="61" fillId="0" borderId="7" xfId="12" applyFont="1" applyBorder="1" applyAlignment="1">
      <alignment horizontal="center" vertical="center"/>
    </xf>
    <xf numFmtId="0" fontId="61" fillId="0" borderId="39" xfId="12" applyFont="1" applyBorder="1" applyAlignment="1">
      <alignment horizontal="center" vertical="center"/>
    </xf>
    <xf numFmtId="0" fontId="61" fillId="0" borderId="9" xfId="12" applyFont="1" applyBorder="1" applyAlignment="1">
      <alignment horizontal="center" vertical="center"/>
    </xf>
    <xf numFmtId="0" fontId="61" fillId="0" borderId="10" xfId="12" applyFont="1" applyBorder="1" applyAlignment="1">
      <alignment horizontal="center" vertical="center"/>
    </xf>
    <xf numFmtId="14" fontId="3" fillId="0" borderId="0" xfId="0" applyNumberFormat="1" applyFont="1" applyAlignment="1">
      <alignment horizontal="center" wrapText="1"/>
    </xf>
    <xf numFmtId="14" fontId="4" fillId="0" borderId="1" xfId="0" applyNumberFormat="1" applyFont="1" applyBorder="1" applyAlignment="1">
      <alignment horizontal="center" vertical="center" wrapText="1"/>
    </xf>
    <xf numFmtId="14" fontId="0" fillId="0" borderId="1" xfId="0" applyNumberFormat="1" applyBorder="1" applyAlignment="1">
      <alignment horizontal="center" vertical="center" wrapText="1"/>
    </xf>
    <xf numFmtId="14" fontId="7" fillId="3" borderId="1" xfId="2" applyNumberFormat="1" applyFont="1" applyFill="1" applyBorder="1" applyAlignment="1">
      <alignment horizontal="center" vertical="center" wrapText="1"/>
    </xf>
    <xf numFmtId="14" fontId="7" fillId="3" borderId="1" xfId="0" applyNumberFormat="1" applyFont="1" applyFill="1" applyBorder="1" applyAlignment="1">
      <alignment horizontal="center" vertical="center" wrapText="1"/>
    </xf>
    <xf numFmtId="14" fontId="3" fillId="0" borderId="1" xfId="0" applyNumberFormat="1" applyFont="1" applyBorder="1" applyAlignment="1">
      <alignment horizontal="center" wrapText="1"/>
    </xf>
    <xf numFmtId="14" fontId="16" fillId="0" borderId="1" xfId="2" applyNumberFormat="1" applyFont="1" applyBorder="1" applyAlignment="1">
      <alignment horizontal="center" wrapText="1"/>
    </xf>
    <xf numFmtId="14" fontId="6" fillId="0" borderId="1" xfId="2" applyNumberFormat="1" applyFont="1" applyBorder="1" applyAlignment="1">
      <alignment horizontal="center" wrapText="1"/>
    </xf>
    <xf numFmtId="14" fontId="6" fillId="18" borderId="1" xfId="2" applyNumberFormat="1" applyFont="1" applyFill="1" applyBorder="1" applyAlignment="1">
      <alignment horizontal="center" wrapText="1"/>
    </xf>
    <xf numFmtId="14" fontId="6" fillId="0" borderId="1" xfId="2" applyNumberFormat="1" applyFont="1" applyBorder="1" applyAlignment="1">
      <alignment horizontal="center" vertical="center" wrapText="1"/>
    </xf>
    <xf numFmtId="14" fontId="0" fillId="0" borderId="1" xfId="0" applyNumberFormat="1" applyBorder="1" applyAlignment="1">
      <alignment horizontal="center" wrapText="1"/>
    </xf>
    <xf numFmtId="14" fontId="2" fillId="0" borderId="1" xfId="0" applyNumberFormat="1" applyFont="1" applyBorder="1" applyAlignment="1">
      <alignment horizontal="center" wrapText="1"/>
    </xf>
    <xf numFmtId="171" fontId="6" fillId="0" borderId="1" xfId="0" applyNumberFormat="1" applyFont="1" applyBorder="1" applyAlignment="1">
      <alignment horizontal="right" wrapText="1"/>
    </xf>
    <xf numFmtId="14" fontId="23" fillId="0" borderId="1" xfId="0" applyNumberFormat="1" applyFont="1" applyBorder="1" applyAlignment="1">
      <alignment horizontal="center" wrapText="1"/>
    </xf>
    <xf numFmtId="14" fontId="23" fillId="18" borderId="1" xfId="0" applyNumberFormat="1" applyFont="1" applyFill="1" applyBorder="1" applyAlignment="1">
      <alignment horizontal="center" wrapText="1"/>
    </xf>
    <xf numFmtId="14" fontId="4" fillId="0" borderId="1" xfId="0" applyNumberFormat="1" applyFont="1" applyBorder="1" applyAlignment="1">
      <alignment horizontal="center" wrapText="1"/>
    </xf>
    <xf numFmtId="14" fontId="1" fillId="0" borderId="1" xfId="0" applyNumberFormat="1" applyFont="1" applyBorder="1" applyAlignment="1">
      <alignment horizontal="center" vertical="center" wrapText="1"/>
    </xf>
    <xf numFmtId="14" fontId="1" fillId="0" borderId="1" xfId="0" applyNumberFormat="1" applyFont="1" applyBorder="1" applyAlignment="1">
      <alignment horizontal="center" wrapText="1"/>
    </xf>
    <xf numFmtId="14" fontId="7" fillId="14" borderId="1" xfId="2" applyNumberFormat="1" applyFont="1" applyFill="1" applyBorder="1" applyAlignment="1">
      <alignment horizontal="center" vertical="center"/>
    </xf>
    <xf numFmtId="14" fontId="4" fillId="15" borderId="1" xfId="0" applyNumberFormat="1" applyFont="1" applyFill="1" applyBorder="1" applyAlignment="1">
      <alignment horizontal="center" vertical="center" wrapText="1"/>
    </xf>
    <xf numFmtId="0" fontId="7" fillId="14" borderId="4" xfId="2" applyFont="1" applyFill="1" applyBorder="1" applyAlignment="1">
      <alignment horizontal="left" vertical="center"/>
    </xf>
    <xf numFmtId="0" fontId="7" fillId="14" borderId="3" xfId="2" applyFont="1" applyFill="1" applyBorder="1" applyAlignment="1">
      <alignment horizontal="left" vertical="center"/>
    </xf>
    <xf numFmtId="14" fontId="7" fillId="14" borderId="2" xfId="2" applyNumberFormat="1" applyFont="1" applyFill="1" applyBorder="1" applyAlignment="1">
      <alignment horizontal="left" vertical="center"/>
    </xf>
    <xf numFmtId="14" fontId="7" fillId="2" borderId="1" xfId="2" applyNumberFormat="1" applyFont="1" applyFill="1" applyBorder="1" applyAlignment="1">
      <alignment horizontal="center" vertical="center"/>
    </xf>
    <xf numFmtId="14" fontId="7" fillId="2" borderId="3" xfId="2" applyNumberFormat="1" applyFont="1" applyFill="1" applyBorder="1" applyAlignment="1">
      <alignment horizontal="center" vertical="center"/>
    </xf>
    <xf numFmtId="14" fontId="6" fillId="0" borderId="6" xfId="0" applyNumberFormat="1" applyFont="1" applyBorder="1" applyAlignment="1">
      <alignment horizontal="center"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(Formato!$F$240:$G$240,Formato!$H$240:$I$240)</c:f>
              <c:strCache>
                <c:ptCount val="3"/>
                <c:pt idx="0">
                  <c:v>Programado</c:v>
                </c:pt>
                <c:pt idx="2">
                  <c:v>Ejecutado</c:v>
                </c:pt>
              </c:strCache>
            </c:strRef>
          </c:cat>
          <c:val>
            <c:numRef>
              <c:f>(Formato!$F$241:$G$241,Formato!$H$241:$I$241)</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364298384"/>
        <c:axId val="1364293488"/>
      </c:barChart>
      <c:catAx>
        <c:axId val="13642983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364293488"/>
        <c:crosses val="autoZero"/>
        <c:auto val="0"/>
        <c:lblAlgn val="ctr"/>
        <c:lblOffset val="100"/>
        <c:tickMarkSkip val="1"/>
        <c:noMultiLvlLbl val="0"/>
      </c:catAx>
      <c:valAx>
        <c:axId val="136429348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642983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(Formato!$E$155:$F$155,Formato!$G$155:$H$155)</c:f>
              <c:strCache>
                <c:ptCount val="3"/>
                <c:pt idx="0">
                  <c:v>Programado</c:v>
                </c:pt>
                <c:pt idx="2">
                  <c:v>Ejecutado</c:v>
                </c:pt>
              </c:strCache>
            </c:strRef>
          </c:cat>
          <c:val>
            <c:numRef>
              <c:f>(Formato!$E$156:$F$156,Formato!$G$156:$H$156)</c:f>
              <c:numCache>
                <c:formatCode>0.00%</c:formatCode>
                <c:ptCount val="4"/>
                <c:pt idx="0">
                  <c:v>0.72719999999999996</c:v>
                </c:pt>
                <c:pt idx="2">
                  <c:v>0.85599999999999998</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364290224"/>
        <c:axId val="1364290768"/>
      </c:barChart>
      <c:catAx>
        <c:axId val="13642902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364290768"/>
        <c:crosses val="autoZero"/>
        <c:auto val="0"/>
        <c:lblAlgn val="ctr"/>
        <c:lblOffset val="100"/>
        <c:tickMarkSkip val="1"/>
        <c:noMultiLvlLbl val="0"/>
      </c:catAx>
      <c:valAx>
        <c:axId val="13642907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642902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(Formato!$F$197:$G$197,Formato!$H$197:$I$197)</c:f>
              <c:strCache>
                <c:ptCount val="3"/>
                <c:pt idx="0">
                  <c:v>Programado</c:v>
                </c:pt>
                <c:pt idx="2">
                  <c:v>Ejecutado</c:v>
                </c:pt>
              </c:strCache>
            </c:strRef>
          </c:cat>
          <c:val>
            <c:numRef>
              <c:f>(Formato!$F$198:$G$198,Formato!$H$198:$I$198)</c:f>
              <c:numCache>
                <c:formatCode>0.00%</c:formatCode>
                <c:ptCount val="4"/>
                <c:pt idx="0">
                  <c:v>0.54620000000000002</c:v>
                </c:pt>
                <c:pt idx="2">
                  <c:v>0.69410000000000005</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364297840"/>
        <c:axId val="1364294032"/>
      </c:barChart>
      <c:catAx>
        <c:axId val="13642978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364294032"/>
        <c:crosses val="autoZero"/>
        <c:auto val="0"/>
        <c:lblAlgn val="ctr"/>
        <c:lblOffset val="100"/>
        <c:tickMarkSkip val="1"/>
        <c:noMultiLvlLbl val="0"/>
      </c:catAx>
      <c:valAx>
        <c:axId val="13642940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642978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(Formato!$E$255:$F$255,Formato!$G$255:$H$255)</c:f>
              <c:strCache>
                <c:ptCount val="3"/>
                <c:pt idx="0">
                  <c:v>Programado</c:v>
                </c:pt>
                <c:pt idx="2">
                  <c:v>Ejecutado</c:v>
                </c:pt>
              </c:strCache>
            </c:strRef>
          </c:cat>
          <c:val>
            <c:numRef>
              <c:f>(Formato!$E$256:$F$256,Formato!$G$256:$H$256)</c:f>
              <c:numCache>
                <c:formatCode>0.00%</c:formatCode>
                <c:ptCount val="4"/>
                <c:pt idx="0">
                  <c:v>0.79469999999999996</c:v>
                </c:pt>
                <c:pt idx="2">
                  <c:v>0.86280000000000001</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364297296"/>
        <c:axId val="1364298928"/>
      </c:barChart>
      <c:catAx>
        <c:axId val="13642972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364298928"/>
        <c:crosses val="autoZero"/>
        <c:auto val="0"/>
        <c:lblAlgn val="ctr"/>
        <c:lblOffset val="100"/>
        <c:tickMarkSkip val="1"/>
        <c:noMultiLvlLbl val="0"/>
      </c:catAx>
      <c:valAx>
        <c:axId val="13642989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642972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(Formato!$F$275:$G$275,Formato!$H$275:$I$275)</c:f>
              <c:strCache>
                <c:ptCount val="3"/>
                <c:pt idx="0">
                  <c:v>Programado</c:v>
                </c:pt>
                <c:pt idx="2">
                  <c:v>Ejecutado</c:v>
                </c:pt>
              </c:strCache>
            </c:strRef>
          </c:cat>
          <c:val>
            <c:numRef>
              <c:f>(Formato!$F$276:$G$276,Formato!$H$290:$I$290)</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364299472"/>
        <c:axId val="1458428704"/>
      </c:barChart>
      <c:catAx>
        <c:axId val="13642994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58428704"/>
        <c:crosses val="autoZero"/>
        <c:auto val="0"/>
        <c:lblAlgn val="ctr"/>
        <c:lblOffset val="100"/>
        <c:tickMarkSkip val="1"/>
        <c:noMultiLvlLbl val="0"/>
      </c:catAx>
      <c:valAx>
        <c:axId val="145842870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642994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Formato!$B$143:$D$148</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Formato!$H$143:$H$148</c:f>
              <c:numCache>
                <c:formatCode>0.00%</c:formatCode>
                <c:ptCount val="6"/>
                <c:pt idx="0">
                  <c:v>0.85599999999999998</c:v>
                </c:pt>
                <c:pt idx="1">
                  <c:v>0.69410000000000005</c:v>
                </c:pt>
                <c:pt idx="2" formatCode="0%">
                  <c:v>1</c:v>
                </c:pt>
                <c:pt idx="3">
                  <c:v>0.86280000000000001</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458435776"/>
        <c:axId val="1458436320"/>
      </c:barChart>
      <c:catAx>
        <c:axId val="14584357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58436320"/>
        <c:crosses val="autoZero"/>
        <c:auto val="1"/>
        <c:lblAlgn val="ctr"/>
        <c:lblOffset val="100"/>
        <c:noMultiLvlLbl val="0"/>
      </c:catAx>
      <c:valAx>
        <c:axId val="145843632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584357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13" Type="http://schemas.openxmlformats.org/officeDocument/2006/relationships/image" Target="../media/image25.jpeg"/><Relationship Id="rId3" Type="http://schemas.openxmlformats.org/officeDocument/2006/relationships/image" Target="../media/image15.jpeg"/><Relationship Id="rId7" Type="http://schemas.openxmlformats.org/officeDocument/2006/relationships/image" Target="../media/image19.jpeg"/><Relationship Id="rId12" Type="http://schemas.openxmlformats.org/officeDocument/2006/relationships/image" Target="../media/image24.jpeg"/><Relationship Id="rId2" Type="http://schemas.openxmlformats.org/officeDocument/2006/relationships/image" Target="../media/image14.png"/><Relationship Id="rId1" Type="http://schemas.openxmlformats.org/officeDocument/2006/relationships/image" Target="../media/image13.jpeg"/><Relationship Id="rId6" Type="http://schemas.openxmlformats.org/officeDocument/2006/relationships/image" Target="../media/image18.jpeg"/><Relationship Id="rId11" Type="http://schemas.openxmlformats.org/officeDocument/2006/relationships/image" Target="../media/image23.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 Id="rId14" Type="http://schemas.openxmlformats.org/officeDocument/2006/relationships/image" Target="../media/image26.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2.jpeg"/><Relationship Id="rId13" Type="http://schemas.openxmlformats.org/officeDocument/2006/relationships/image" Target="../media/image37.jpeg"/><Relationship Id="rId3" Type="http://schemas.openxmlformats.org/officeDocument/2006/relationships/image" Target="../media/image27.jpeg"/><Relationship Id="rId7" Type="http://schemas.openxmlformats.org/officeDocument/2006/relationships/image" Target="../media/image31.jpeg"/><Relationship Id="rId12" Type="http://schemas.openxmlformats.org/officeDocument/2006/relationships/image" Target="../media/image36.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30.jpeg"/><Relationship Id="rId11" Type="http://schemas.openxmlformats.org/officeDocument/2006/relationships/image" Target="../media/image35.jpeg"/><Relationship Id="rId5" Type="http://schemas.openxmlformats.org/officeDocument/2006/relationships/image" Target="../media/image29.jpeg"/><Relationship Id="rId10" Type="http://schemas.openxmlformats.org/officeDocument/2006/relationships/image" Target="../media/image34.jpeg"/><Relationship Id="rId4" Type="http://schemas.openxmlformats.org/officeDocument/2006/relationships/image" Target="../media/image28.jpeg"/><Relationship Id="rId9" Type="http://schemas.openxmlformats.org/officeDocument/2006/relationships/image" Target="../media/image33.jpeg"/><Relationship Id="rId14" Type="http://schemas.openxmlformats.org/officeDocument/2006/relationships/image" Target="../media/image38.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4.jpeg"/><Relationship Id="rId13" Type="http://schemas.openxmlformats.org/officeDocument/2006/relationships/image" Target="../media/image49.jpeg"/><Relationship Id="rId18" Type="http://schemas.openxmlformats.org/officeDocument/2006/relationships/image" Target="../media/image54.jpeg"/><Relationship Id="rId3" Type="http://schemas.openxmlformats.org/officeDocument/2006/relationships/image" Target="../media/image39.jpeg"/><Relationship Id="rId21" Type="http://schemas.openxmlformats.org/officeDocument/2006/relationships/image" Target="../media/image57.jpeg"/><Relationship Id="rId7" Type="http://schemas.openxmlformats.org/officeDocument/2006/relationships/image" Target="../media/image43.jpeg"/><Relationship Id="rId12" Type="http://schemas.openxmlformats.org/officeDocument/2006/relationships/image" Target="../media/image48.jpeg"/><Relationship Id="rId17" Type="http://schemas.openxmlformats.org/officeDocument/2006/relationships/image" Target="../media/image53.jpeg"/><Relationship Id="rId2" Type="http://schemas.openxmlformats.org/officeDocument/2006/relationships/image" Target="../media/image4.png"/><Relationship Id="rId16" Type="http://schemas.openxmlformats.org/officeDocument/2006/relationships/image" Target="../media/image52.jpeg"/><Relationship Id="rId20" Type="http://schemas.openxmlformats.org/officeDocument/2006/relationships/image" Target="../media/image56.jpeg"/><Relationship Id="rId1" Type="http://schemas.openxmlformats.org/officeDocument/2006/relationships/image" Target="../media/image6.jpeg"/><Relationship Id="rId6" Type="http://schemas.openxmlformats.org/officeDocument/2006/relationships/image" Target="../media/image42.jpeg"/><Relationship Id="rId11" Type="http://schemas.openxmlformats.org/officeDocument/2006/relationships/image" Target="../media/image47.jpeg"/><Relationship Id="rId5" Type="http://schemas.openxmlformats.org/officeDocument/2006/relationships/image" Target="../media/image41.jpeg"/><Relationship Id="rId15" Type="http://schemas.openxmlformats.org/officeDocument/2006/relationships/image" Target="../media/image51.jpeg"/><Relationship Id="rId10" Type="http://schemas.openxmlformats.org/officeDocument/2006/relationships/image" Target="../media/image46.jpeg"/><Relationship Id="rId19" Type="http://schemas.openxmlformats.org/officeDocument/2006/relationships/image" Target="../media/image55.jpeg"/><Relationship Id="rId4" Type="http://schemas.openxmlformats.org/officeDocument/2006/relationships/image" Target="../media/image40.jpeg"/><Relationship Id="rId9" Type="http://schemas.openxmlformats.org/officeDocument/2006/relationships/image" Target="../media/image45.jpeg"/><Relationship Id="rId14" Type="http://schemas.openxmlformats.org/officeDocument/2006/relationships/image" Target="../media/image50.jpeg"/><Relationship Id="rId22" Type="http://schemas.openxmlformats.org/officeDocument/2006/relationships/image" Target="../media/image58.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9.jpeg"/><Relationship Id="rId18" Type="http://schemas.openxmlformats.org/officeDocument/2006/relationships/image" Target="../media/image74.jpeg"/><Relationship Id="rId26" Type="http://schemas.openxmlformats.org/officeDocument/2006/relationships/image" Target="../media/image82.jpeg"/><Relationship Id="rId39" Type="http://schemas.openxmlformats.org/officeDocument/2006/relationships/image" Target="../media/image95.jpeg"/><Relationship Id="rId3" Type="http://schemas.openxmlformats.org/officeDocument/2006/relationships/image" Target="../media/image59.jpeg"/><Relationship Id="rId21" Type="http://schemas.openxmlformats.org/officeDocument/2006/relationships/image" Target="../media/image77.jpeg"/><Relationship Id="rId34" Type="http://schemas.openxmlformats.org/officeDocument/2006/relationships/image" Target="../media/image90.jpeg"/><Relationship Id="rId42" Type="http://schemas.openxmlformats.org/officeDocument/2006/relationships/image" Target="../media/image98.jpeg"/><Relationship Id="rId47" Type="http://schemas.openxmlformats.org/officeDocument/2006/relationships/image" Target="../media/image103.jpeg"/><Relationship Id="rId50" Type="http://schemas.openxmlformats.org/officeDocument/2006/relationships/image" Target="../media/image106.jpeg"/><Relationship Id="rId7" Type="http://schemas.openxmlformats.org/officeDocument/2006/relationships/image" Target="../media/image63.jpeg"/><Relationship Id="rId12" Type="http://schemas.openxmlformats.org/officeDocument/2006/relationships/image" Target="../media/image68.jpeg"/><Relationship Id="rId17" Type="http://schemas.openxmlformats.org/officeDocument/2006/relationships/image" Target="../media/image73.jpeg"/><Relationship Id="rId25" Type="http://schemas.openxmlformats.org/officeDocument/2006/relationships/image" Target="../media/image81.jpeg"/><Relationship Id="rId33" Type="http://schemas.openxmlformats.org/officeDocument/2006/relationships/image" Target="../media/image89.jpeg"/><Relationship Id="rId38" Type="http://schemas.openxmlformats.org/officeDocument/2006/relationships/image" Target="../media/image94.jpeg"/><Relationship Id="rId46" Type="http://schemas.openxmlformats.org/officeDocument/2006/relationships/image" Target="../media/image102.jpeg"/><Relationship Id="rId2" Type="http://schemas.openxmlformats.org/officeDocument/2006/relationships/image" Target="../media/image4.png"/><Relationship Id="rId16" Type="http://schemas.openxmlformats.org/officeDocument/2006/relationships/image" Target="../media/image72.jpeg"/><Relationship Id="rId20" Type="http://schemas.openxmlformats.org/officeDocument/2006/relationships/image" Target="../media/image76.jpeg"/><Relationship Id="rId29" Type="http://schemas.openxmlformats.org/officeDocument/2006/relationships/image" Target="../media/image85.jpeg"/><Relationship Id="rId41" Type="http://schemas.openxmlformats.org/officeDocument/2006/relationships/image" Target="../media/image97.jpeg"/><Relationship Id="rId1" Type="http://schemas.openxmlformats.org/officeDocument/2006/relationships/image" Target="../media/image6.jpeg"/><Relationship Id="rId6" Type="http://schemas.openxmlformats.org/officeDocument/2006/relationships/image" Target="../media/image62.jpeg"/><Relationship Id="rId11" Type="http://schemas.openxmlformats.org/officeDocument/2006/relationships/image" Target="../media/image67.jpeg"/><Relationship Id="rId24" Type="http://schemas.openxmlformats.org/officeDocument/2006/relationships/image" Target="../media/image80.jpeg"/><Relationship Id="rId32" Type="http://schemas.openxmlformats.org/officeDocument/2006/relationships/image" Target="../media/image88.jpeg"/><Relationship Id="rId37" Type="http://schemas.openxmlformats.org/officeDocument/2006/relationships/image" Target="../media/image93.jpeg"/><Relationship Id="rId40" Type="http://schemas.openxmlformats.org/officeDocument/2006/relationships/image" Target="../media/image96.jpeg"/><Relationship Id="rId45" Type="http://schemas.openxmlformats.org/officeDocument/2006/relationships/image" Target="../media/image101.jpeg"/><Relationship Id="rId5" Type="http://schemas.openxmlformats.org/officeDocument/2006/relationships/image" Target="../media/image61.jpeg"/><Relationship Id="rId15" Type="http://schemas.openxmlformats.org/officeDocument/2006/relationships/image" Target="../media/image71.jpeg"/><Relationship Id="rId23" Type="http://schemas.openxmlformats.org/officeDocument/2006/relationships/image" Target="../media/image79.jpeg"/><Relationship Id="rId28" Type="http://schemas.openxmlformats.org/officeDocument/2006/relationships/image" Target="../media/image84.jpeg"/><Relationship Id="rId36" Type="http://schemas.openxmlformats.org/officeDocument/2006/relationships/image" Target="../media/image92.jpeg"/><Relationship Id="rId49" Type="http://schemas.openxmlformats.org/officeDocument/2006/relationships/image" Target="../media/image105.jpeg"/><Relationship Id="rId10" Type="http://schemas.openxmlformats.org/officeDocument/2006/relationships/image" Target="../media/image66.jpeg"/><Relationship Id="rId19" Type="http://schemas.openxmlformats.org/officeDocument/2006/relationships/image" Target="../media/image75.jpeg"/><Relationship Id="rId31" Type="http://schemas.openxmlformats.org/officeDocument/2006/relationships/image" Target="../media/image87.jpeg"/><Relationship Id="rId44" Type="http://schemas.openxmlformats.org/officeDocument/2006/relationships/image" Target="../media/image100.jpeg"/><Relationship Id="rId52" Type="http://schemas.openxmlformats.org/officeDocument/2006/relationships/image" Target="../media/image108.jpeg"/><Relationship Id="rId4" Type="http://schemas.openxmlformats.org/officeDocument/2006/relationships/image" Target="../media/image60.jpeg"/><Relationship Id="rId9" Type="http://schemas.openxmlformats.org/officeDocument/2006/relationships/image" Target="../media/image65.jpeg"/><Relationship Id="rId14" Type="http://schemas.openxmlformats.org/officeDocument/2006/relationships/image" Target="../media/image70.jpeg"/><Relationship Id="rId22" Type="http://schemas.openxmlformats.org/officeDocument/2006/relationships/image" Target="../media/image78.jpeg"/><Relationship Id="rId27" Type="http://schemas.openxmlformats.org/officeDocument/2006/relationships/image" Target="../media/image83.jpeg"/><Relationship Id="rId30" Type="http://schemas.openxmlformats.org/officeDocument/2006/relationships/image" Target="../media/image86.jpeg"/><Relationship Id="rId35" Type="http://schemas.openxmlformats.org/officeDocument/2006/relationships/image" Target="../media/image91.jpeg"/><Relationship Id="rId43" Type="http://schemas.openxmlformats.org/officeDocument/2006/relationships/image" Target="../media/image99.jpeg"/><Relationship Id="rId48" Type="http://schemas.openxmlformats.org/officeDocument/2006/relationships/image" Target="../media/image104.jpeg"/><Relationship Id="rId8" Type="http://schemas.openxmlformats.org/officeDocument/2006/relationships/image" Target="../media/image64.jpeg"/><Relationship Id="rId51" Type="http://schemas.openxmlformats.org/officeDocument/2006/relationships/image" Target="../media/image10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5.jpeg"/><Relationship Id="rId13" Type="http://schemas.openxmlformats.org/officeDocument/2006/relationships/image" Target="../media/image120.png"/><Relationship Id="rId3" Type="http://schemas.openxmlformats.org/officeDocument/2006/relationships/image" Target="../media/image110.jpeg"/><Relationship Id="rId7" Type="http://schemas.openxmlformats.org/officeDocument/2006/relationships/image" Target="../media/image114.jpeg"/><Relationship Id="rId12" Type="http://schemas.openxmlformats.org/officeDocument/2006/relationships/image" Target="../media/image119.png"/><Relationship Id="rId2" Type="http://schemas.openxmlformats.org/officeDocument/2006/relationships/image" Target="../media/image109.png"/><Relationship Id="rId1" Type="http://schemas.openxmlformats.org/officeDocument/2006/relationships/image" Target="../media/image6.jpeg"/><Relationship Id="rId6" Type="http://schemas.openxmlformats.org/officeDocument/2006/relationships/image" Target="../media/image113.jpeg"/><Relationship Id="rId11" Type="http://schemas.openxmlformats.org/officeDocument/2006/relationships/image" Target="../media/image118.png"/><Relationship Id="rId5" Type="http://schemas.openxmlformats.org/officeDocument/2006/relationships/image" Target="../media/image112.jpeg"/><Relationship Id="rId10" Type="http://schemas.openxmlformats.org/officeDocument/2006/relationships/image" Target="../media/image117.jpeg"/><Relationship Id="rId4" Type="http://schemas.openxmlformats.org/officeDocument/2006/relationships/image" Target="../media/image111.jpeg"/><Relationship Id="rId9" Type="http://schemas.openxmlformats.org/officeDocument/2006/relationships/image" Target="../media/image116.jpeg"/><Relationship Id="rId14" Type="http://schemas.openxmlformats.org/officeDocument/2006/relationships/image" Target="../media/image121.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28.jpeg"/><Relationship Id="rId13" Type="http://schemas.openxmlformats.org/officeDocument/2006/relationships/image" Target="../media/image133.jpeg"/><Relationship Id="rId18" Type="http://schemas.openxmlformats.org/officeDocument/2006/relationships/image" Target="../media/image138.jpeg"/><Relationship Id="rId26" Type="http://schemas.openxmlformats.org/officeDocument/2006/relationships/image" Target="../media/image146.jpeg"/><Relationship Id="rId39" Type="http://schemas.openxmlformats.org/officeDocument/2006/relationships/image" Target="../media/image159.jpeg"/><Relationship Id="rId3" Type="http://schemas.openxmlformats.org/officeDocument/2006/relationships/image" Target="../media/image123.jpeg"/><Relationship Id="rId21" Type="http://schemas.openxmlformats.org/officeDocument/2006/relationships/image" Target="../media/image141.jpeg"/><Relationship Id="rId34" Type="http://schemas.openxmlformats.org/officeDocument/2006/relationships/image" Target="../media/image154.jpeg"/><Relationship Id="rId42" Type="http://schemas.openxmlformats.org/officeDocument/2006/relationships/image" Target="../media/image162.jpeg"/><Relationship Id="rId47" Type="http://schemas.openxmlformats.org/officeDocument/2006/relationships/image" Target="../media/image167.jpeg"/><Relationship Id="rId7" Type="http://schemas.openxmlformats.org/officeDocument/2006/relationships/image" Target="../media/image127.jpeg"/><Relationship Id="rId12" Type="http://schemas.openxmlformats.org/officeDocument/2006/relationships/image" Target="../media/image132.jpeg"/><Relationship Id="rId17" Type="http://schemas.openxmlformats.org/officeDocument/2006/relationships/image" Target="../media/image137.jpeg"/><Relationship Id="rId25" Type="http://schemas.openxmlformats.org/officeDocument/2006/relationships/image" Target="../media/image145.jpeg"/><Relationship Id="rId33" Type="http://schemas.openxmlformats.org/officeDocument/2006/relationships/image" Target="../media/image153.jpeg"/><Relationship Id="rId38" Type="http://schemas.openxmlformats.org/officeDocument/2006/relationships/image" Target="../media/image158.jpeg"/><Relationship Id="rId46" Type="http://schemas.openxmlformats.org/officeDocument/2006/relationships/image" Target="../media/image166.jpeg"/><Relationship Id="rId2" Type="http://schemas.openxmlformats.org/officeDocument/2006/relationships/image" Target="../media/image109.png"/><Relationship Id="rId16" Type="http://schemas.openxmlformats.org/officeDocument/2006/relationships/image" Target="../media/image136.jpeg"/><Relationship Id="rId20" Type="http://schemas.openxmlformats.org/officeDocument/2006/relationships/image" Target="../media/image140.jpeg"/><Relationship Id="rId29" Type="http://schemas.openxmlformats.org/officeDocument/2006/relationships/image" Target="../media/image149.jpeg"/><Relationship Id="rId41" Type="http://schemas.openxmlformats.org/officeDocument/2006/relationships/image" Target="../media/image161.jpeg"/><Relationship Id="rId1" Type="http://schemas.openxmlformats.org/officeDocument/2006/relationships/image" Target="../media/image122.jpeg"/><Relationship Id="rId6" Type="http://schemas.openxmlformats.org/officeDocument/2006/relationships/image" Target="../media/image126.jpeg"/><Relationship Id="rId11" Type="http://schemas.openxmlformats.org/officeDocument/2006/relationships/image" Target="../media/image131.jpeg"/><Relationship Id="rId24" Type="http://schemas.openxmlformats.org/officeDocument/2006/relationships/image" Target="../media/image144.jpeg"/><Relationship Id="rId32" Type="http://schemas.openxmlformats.org/officeDocument/2006/relationships/image" Target="../media/image152.jpeg"/><Relationship Id="rId37" Type="http://schemas.openxmlformats.org/officeDocument/2006/relationships/image" Target="../media/image157.jpeg"/><Relationship Id="rId40" Type="http://schemas.openxmlformats.org/officeDocument/2006/relationships/image" Target="../media/image160.jpeg"/><Relationship Id="rId45" Type="http://schemas.openxmlformats.org/officeDocument/2006/relationships/image" Target="../media/image165.jpeg"/><Relationship Id="rId5" Type="http://schemas.openxmlformats.org/officeDocument/2006/relationships/image" Target="../media/image125.jpeg"/><Relationship Id="rId15" Type="http://schemas.openxmlformats.org/officeDocument/2006/relationships/image" Target="../media/image135.jpeg"/><Relationship Id="rId23" Type="http://schemas.openxmlformats.org/officeDocument/2006/relationships/image" Target="../media/image143.jpeg"/><Relationship Id="rId28" Type="http://schemas.openxmlformats.org/officeDocument/2006/relationships/image" Target="../media/image148.jpeg"/><Relationship Id="rId36" Type="http://schemas.openxmlformats.org/officeDocument/2006/relationships/image" Target="../media/image156.jpeg"/><Relationship Id="rId10" Type="http://schemas.openxmlformats.org/officeDocument/2006/relationships/image" Target="../media/image130.jpeg"/><Relationship Id="rId19" Type="http://schemas.openxmlformats.org/officeDocument/2006/relationships/image" Target="../media/image139.jpeg"/><Relationship Id="rId31" Type="http://schemas.openxmlformats.org/officeDocument/2006/relationships/image" Target="../media/image151.jpeg"/><Relationship Id="rId44" Type="http://schemas.openxmlformats.org/officeDocument/2006/relationships/image" Target="../media/image164.jpeg"/><Relationship Id="rId4" Type="http://schemas.openxmlformats.org/officeDocument/2006/relationships/image" Target="../media/image124.jpeg"/><Relationship Id="rId9" Type="http://schemas.openxmlformats.org/officeDocument/2006/relationships/image" Target="../media/image129.jpeg"/><Relationship Id="rId14" Type="http://schemas.openxmlformats.org/officeDocument/2006/relationships/image" Target="../media/image134.jpeg"/><Relationship Id="rId22" Type="http://schemas.openxmlformats.org/officeDocument/2006/relationships/image" Target="../media/image142.jpeg"/><Relationship Id="rId27" Type="http://schemas.openxmlformats.org/officeDocument/2006/relationships/image" Target="../media/image147.jpeg"/><Relationship Id="rId30" Type="http://schemas.openxmlformats.org/officeDocument/2006/relationships/image" Target="../media/image150.jpeg"/><Relationship Id="rId35" Type="http://schemas.openxmlformats.org/officeDocument/2006/relationships/image" Target="../media/image155.jpeg"/><Relationship Id="rId43" Type="http://schemas.openxmlformats.org/officeDocument/2006/relationships/image" Target="../media/image163.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238</xdr:row>
      <xdr:rowOff>0</xdr:rowOff>
    </xdr:from>
    <xdr:to>
      <xdr:col>19</xdr:col>
      <xdr:colOff>1142999</xdr:colOff>
      <xdr:row>246</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153</xdr:row>
      <xdr:rowOff>44223</xdr:rowOff>
    </xdr:from>
    <xdr:to>
      <xdr:col>19</xdr:col>
      <xdr:colOff>1143000</xdr:colOff>
      <xdr:row>160</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196</xdr:row>
      <xdr:rowOff>83127</xdr:rowOff>
    </xdr:from>
    <xdr:to>
      <xdr:col>19</xdr:col>
      <xdr:colOff>1166812</xdr:colOff>
      <xdr:row>202</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253</xdr:row>
      <xdr:rowOff>23813</xdr:rowOff>
    </xdr:from>
    <xdr:to>
      <xdr:col>19</xdr:col>
      <xdr:colOff>1095376</xdr:colOff>
      <xdr:row>260</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274</xdr:row>
      <xdr:rowOff>0</xdr:rowOff>
    </xdr:from>
    <xdr:to>
      <xdr:col>19</xdr:col>
      <xdr:colOff>1131094</xdr:colOff>
      <xdr:row>281</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138</xdr:row>
      <xdr:rowOff>269875</xdr:rowOff>
    </xdr:from>
    <xdr:to>
      <xdr:col>19</xdr:col>
      <xdr:colOff>1188736</xdr:colOff>
      <xdr:row>150</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775855</xdr:colOff>
      <xdr:row>384</xdr:row>
      <xdr:rowOff>166254</xdr:rowOff>
    </xdr:from>
    <xdr:to>
      <xdr:col>17</xdr:col>
      <xdr:colOff>344285</xdr:colOff>
      <xdr:row>384</xdr:row>
      <xdr:rowOff>4448694</xdr:rowOff>
    </xdr:to>
    <xdr:pic>
      <xdr:nvPicPr>
        <xdr:cNvPr id="10" name="Imagen 9">
          <a:extLst>
            <a:ext uri="{FF2B5EF4-FFF2-40B4-BE49-F238E27FC236}">
              <a16:creationId xmlns:a16="http://schemas.microsoft.com/office/drawing/2014/main" id="{5899029B-18C5-46D9-8FCA-BB222AE5165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943600" y="526181781"/>
          <a:ext cx="9557558" cy="4282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69754541-4246-4BC2-95F6-71E108723F9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FE5306A4-D8DE-4908-A722-958F500268D7}"/>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ABE2F436-A792-4A88-A9EF-36D0BCDFCF2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75380" y="240030"/>
          <a:ext cx="750867" cy="514350"/>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A8ACF909-2477-4D4D-9D6E-0CD27D2AEE27}"/>
            </a:ext>
          </a:extLst>
        </xdr:cNvPr>
        <xdr:cNvPicPr>
          <a:picLocks noChangeAspect="1"/>
        </xdr:cNvPicPr>
      </xdr:nvPicPr>
      <xdr:blipFill>
        <a:blip xmlns:r="http://schemas.openxmlformats.org/officeDocument/2006/relationships" r:embed="rId2"/>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131233E3-B141-4345-9473-21321A695EA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E8CF8B19-9315-4C07-A2FA-484FEC1C3C6E}"/>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7</xdr:col>
      <xdr:colOff>139824</xdr:colOff>
      <xdr:row>24</xdr:row>
      <xdr:rowOff>49295</xdr:rowOff>
    </xdr:from>
    <xdr:to>
      <xdr:col>11</xdr:col>
      <xdr:colOff>499824</xdr:colOff>
      <xdr:row>37</xdr:row>
      <xdr:rowOff>128795</xdr:rowOff>
    </xdr:to>
    <xdr:pic>
      <xdr:nvPicPr>
        <xdr:cNvPr id="4" name="Imagen 3">
          <a:extLst>
            <a:ext uri="{FF2B5EF4-FFF2-40B4-BE49-F238E27FC236}">
              <a16:creationId xmlns:a16="http://schemas.microsoft.com/office/drawing/2014/main" id="{22BFC892-7C16-4B3C-AF98-D0103D83964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687184" y="4834655"/>
          <a:ext cx="3529920" cy="2456940"/>
        </a:xfrm>
        <a:prstGeom prst="rect">
          <a:avLst/>
        </a:prstGeom>
      </xdr:spPr>
    </xdr:pic>
    <xdr:clientData/>
  </xdr:twoCellAnchor>
  <xdr:twoCellAnchor editAs="oneCell">
    <xdr:from>
      <xdr:col>1</xdr:col>
      <xdr:colOff>648362</xdr:colOff>
      <xdr:row>24</xdr:row>
      <xdr:rowOff>67172</xdr:rowOff>
    </xdr:from>
    <xdr:to>
      <xdr:col>6</xdr:col>
      <xdr:colOff>197036</xdr:colOff>
      <xdr:row>37</xdr:row>
      <xdr:rowOff>109678</xdr:rowOff>
    </xdr:to>
    <xdr:pic>
      <xdr:nvPicPr>
        <xdr:cNvPr id="5" name="Imagen 4">
          <a:extLst>
            <a:ext uri="{FF2B5EF4-FFF2-40B4-BE49-F238E27FC236}">
              <a16:creationId xmlns:a16="http://schemas.microsoft.com/office/drawing/2014/main" id="{C2F43071-D709-4C58-94F9-9F404A7BE2C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40842" y="4852532"/>
          <a:ext cx="3511074" cy="2419946"/>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BD81623F-350F-4B23-93DF-BA6D62CC090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73FEE4BB-A4F4-4544-B068-583AA548091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oneCellAnchor>
    <xdr:from>
      <xdr:col>7</xdr:col>
      <xdr:colOff>217135</xdr:colOff>
      <xdr:row>40</xdr:row>
      <xdr:rowOff>65495</xdr:rowOff>
    </xdr:from>
    <xdr:ext cx="3408000" cy="2556000"/>
    <xdr:pic>
      <xdr:nvPicPr>
        <xdr:cNvPr id="8" name="Imagen 7">
          <a:extLst>
            <a:ext uri="{FF2B5EF4-FFF2-40B4-BE49-F238E27FC236}">
              <a16:creationId xmlns:a16="http://schemas.microsoft.com/office/drawing/2014/main" id="{6A1348FE-5DE8-4E93-BFF7-668D6B90930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64495" y="8058875"/>
          <a:ext cx="3408000" cy="2556000"/>
        </a:xfrm>
        <a:prstGeom prst="rect">
          <a:avLst/>
        </a:prstGeom>
      </xdr:spPr>
    </xdr:pic>
    <xdr:clientData/>
  </xdr:oneCellAnchor>
  <xdr:oneCellAnchor>
    <xdr:from>
      <xdr:col>1</xdr:col>
      <xdr:colOff>649099</xdr:colOff>
      <xdr:row>40</xdr:row>
      <xdr:rowOff>67724</xdr:rowOff>
    </xdr:from>
    <xdr:ext cx="3357201" cy="2517901"/>
    <xdr:pic>
      <xdr:nvPicPr>
        <xdr:cNvPr id="9" name="Imagen 8">
          <a:extLst>
            <a:ext uri="{FF2B5EF4-FFF2-40B4-BE49-F238E27FC236}">
              <a16:creationId xmlns:a16="http://schemas.microsoft.com/office/drawing/2014/main" id="{1D826A67-8227-4C9C-B2B0-63B7D218BCA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41579" y="8061104"/>
          <a:ext cx="3357201" cy="2517901"/>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646419</xdr:colOff>
      <xdr:row>5</xdr:row>
      <xdr:rowOff>53788</xdr:rowOff>
    </xdr:from>
    <xdr:to>
      <xdr:col>6</xdr:col>
      <xdr:colOff>5218</xdr:colOff>
      <xdr:row>18</xdr:row>
      <xdr:rowOff>153777</xdr:rowOff>
    </xdr:to>
    <xdr:pic>
      <xdr:nvPicPr>
        <xdr:cNvPr id="10" name="7 Imagen">
          <a:extLst>
            <a:ext uri="{FF2B5EF4-FFF2-40B4-BE49-F238E27FC236}">
              <a16:creationId xmlns:a16="http://schemas.microsoft.com/office/drawing/2014/main" id="{0E33F8BE-7BAD-4E49-B2C1-DCF7FD288A4E}"/>
            </a:ext>
          </a:extLst>
        </xdr:cNvPr>
        <xdr:cNvPicPr>
          <a:picLocks noChangeAspect="1"/>
        </xdr:cNvPicPr>
      </xdr:nvPicPr>
      <xdr:blipFill>
        <a:blip xmlns:r="http://schemas.openxmlformats.org/officeDocument/2006/relationships" r:embed="rId3"/>
        <a:stretch>
          <a:fillRect/>
        </a:stretch>
      </xdr:blipFill>
      <xdr:spPr>
        <a:xfrm>
          <a:off x="1121548" y="1479176"/>
          <a:ext cx="3455670" cy="2448742"/>
        </a:xfrm>
        <a:prstGeom prst="rect">
          <a:avLst/>
        </a:prstGeom>
      </xdr:spPr>
    </xdr:pic>
    <xdr:clientData/>
  </xdr:twoCellAnchor>
  <xdr:twoCellAnchor editAs="oneCell">
    <xdr:from>
      <xdr:col>7</xdr:col>
      <xdr:colOff>507307</xdr:colOff>
      <xdr:row>5</xdr:row>
      <xdr:rowOff>58429</xdr:rowOff>
    </xdr:from>
    <xdr:to>
      <xdr:col>11</xdr:col>
      <xdr:colOff>287128</xdr:colOff>
      <xdr:row>18</xdr:row>
      <xdr:rowOff>150798</xdr:rowOff>
    </xdr:to>
    <xdr:pic>
      <xdr:nvPicPr>
        <xdr:cNvPr id="11" name="10 Imagen">
          <a:extLst>
            <a:ext uri="{FF2B5EF4-FFF2-40B4-BE49-F238E27FC236}">
              <a16:creationId xmlns:a16="http://schemas.microsoft.com/office/drawing/2014/main" id="{459A1484-D0ED-4D82-B2E0-D9FA4032BE32}"/>
            </a:ext>
          </a:extLst>
        </xdr:cNvPr>
        <xdr:cNvPicPr>
          <a:picLocks noChangeAspect="1"/>
        </xdr:cNvPicPr>
      </xdr:nvPicPr>
      <xdr:blipFill>
        <a:blip xmlns:r="http://schemas.openxmlformats.org/officeDocument/2006/relationships" r:embed="rId4"/>
        <a:stretch>
          <a:fillRect/>
        </a:stretch>
      </xdr:blipFill>
      <xdr:spPr>
        <a:xfrm>
          <a:off x="5509613" y="1483817"/>
          <a:ext cx="3428456" cy="2441122"/>
        </a:xfrm>
        <a:prstGeom prst="rect">
          <a:avLst/>
        </a:prstGeom>
      </xdr:spPr>
    </xdr:pic>
    <xdr:clientData/>
  </xdr:twoCellAnchor>
  <xdr:twoCellAnchor editAs="oneCell">
    <xdr:from>
      <xdr:col>1</xdr:col>
      <xdr:colOff>573741</xdr:colOff>
      <xdr:row>21</xdr:row>
      <xdr:rowOff>45784</xdr:rowOff>
    </xdr:from>
    <xdr:to>
      <xdr:col>5</xdr:col>
      <xdr:colOff>866214</xdr:colOff>
      <xdr:row>34</xdr:row>
      <xdr:rowOff>145772</xdr:rowOff>
    </xdr:to>
    <xdr:pic>
      <xdr:nvPicPr>
        <xdr:cNvPr id="12" name="13 Imagen">
          <a:extLst>
            <a:ext uri="{FF2B5EF4-FFF2-40B4-BE49-F238E27FC236}">
              <a16:creationId xmlns:a16="http://schemas.microsoft.com/office/drawing/2014/main" id="{2BD57D34-CF33-4822-9194-7FD924463B8D}"/>
            </a:ext>
          </a:extLst>
        </xdr:cNvPr>
        <xdr:cNvPicPr>
          <a:picLocks noChangeAspect="1"/>
        </xdr:cNvPicPr>
      </xdr:nvPicPr>
      <xdr:blipFill>
        <a:blip xmlns:r="http://schemas.openxmlformats.org/officeDocument/2006/relationships" r:embed="rId5"/>
        <a:stretch>
          <a:fillRect/>
        </a:stretch>
      </xdr:blipFill>
      <xdr:spPr>
        <a:xfrm>
          <a:off x="1048870" y="4581925"/>
          <a:ext cx="3448050" cy="2448741"/>
        </a:xfrm>
        <a:prstGeom prst="rect">
          <a:avLst/>
        </a:prstGeom>
      </xdr:spPr>
    </xdr:pic>
    <xdr:clientData/>
  </xdr:twoCellAnchor>
  <xdr:twoCellAnchor editAs="oneCell">
    <xdr:from>
      <xdr:col>7</xdr:col>
      <xdr:colOff>496898</xdr:colOff>
      <xdr:row>21</xdr:row>
      <xdr:rowOff>49786</xdr:rowOff>
    </xdr:from>
    <xdr:to>
      <xdr:col>11</xdr:col>
      <xdr:colOff>265834</xdr:colOff>
      <xdr:row>34</xdr:row>
      <xdr:rowOff>149774</xdr:rowOff>
    </xdr:to>
    <xdr:pic>
      <xdr:nvPicPr>
        <xdr:cNvPr id="13" name="16 Imagen">
          <a:extLst>
            <a:ext uri="{FF2B5EF4-FFF2-40B4-BE49-F238E27FC236}">
              <a16:creationId xmlns:a16="http://schemas.microsoft.com/office/drawing/2014/main" id="{F87E86B3-472C-4A53-9880-5160686BFD48}"/>
            </a:ext>
          </a:extLst>
        </xdr:cNvPr>
        <xdr:cNvPicPr>
          <a:picLocks noChangeAspect="1"/>
        </xdr:cNvPicPr>
      </xdr:nvPicPr>
      <xdr:blipFill>
        <a:blip xmlns:r="http://schemas.openxmlformats.org/officeDocument/2006/relationships" r:embed="rId6"/>
        <a:stretch>
          <a:fillRect/>
        </a:stretch>
      </xdr:blipFill>
      <xdr:spPr>
        <a:xfrm>
          <a:off x="5499204" y="4585927"/>
          <a:ext cx="3417571" cy="2448741"/>
        </a:xfrm>
        <a:prstGeom prst="rect">
          <a:avLst/>
        </a:prstGeom>
      </xdr:spPr>
    </xdr:pic>
    <xdr:clientData/>
  </xdr:twoCellAnchor>
  <xdr:twoCellAnchor editAs="oneCell">
    <xdr:from>
      <xdr:col>1</xdr:col>
      <xdr:colOff>493697</xdr:colOff>
      <xdr:row>37</xdr:row>
      <xdr:rowOff>37139</xdr:rowOff>
    </xdr:from>
    <xdr:to>
      <xdr:col>5</xdr:col>
      <xdr:colOff>793790</xdr:colOff>
      <xdr:row>50</xdr:row>
      <xdr:rowOff>155057</xdr:rowOff>
    </xdr:to>
    <xdr:pic>
      <xdr:nvPicPr>
        <xdr:cNvPr id="16" name="20 Imagen">
          <a:extLst>
            <a:ext uri="{FF2B5EF4-FFF2-40B4-BE49-F238E27FC236}">
              <a16:creationId xmlns:a16="http://schemas.microsoft.com/office/drawing/2014/main" id="{66EB6111-A82F-4F7B-A505-246708AAF8A0}"/>
            </a:ext>
          </a:extLst>
        </xdr:cNvPr>
        <xdr:cNvPicPr>
          <a:picLocks noChangeAspect="1"/>
        </xdr:cNvPicPr>
      </xdr:nvPicPr>
      <xdr:blipFill>
        <a:blip xmlns:r="http://schemas.openxmlformats.org/officeDocument/2006/relationships" r:embed="rId7"/>
        <a:stretch>
          <a:fillRect/>
        </a:stretch>
      </xdr:blipFill>
      <xdr:spPr>
        <a:xfrm>
          <a:off x="968826" y="7692998"/>
          <a:ext cx="3455670" cy="2448741"/>
        </a:xfrm>
        <a:prstGeom prst="rect">
          <a:avLst/>
        </a:prstGeom>
      </xdr:spPr>
    </xdr:pic>
    <xdr:clientData/>
  </xdr:twoCellAnchor>
  <xdr:twoCellAnchor editAs="oneCell">
    <xdr:from>
      <xdr:col>7</xdr:col>
      <xdr:colOff>453198</xdr:colOff>
      <xdr:row>37</xdr:row>
      <xdr:rowOff>37138</xdr:rowOff>
    </xdr:from>
    <xdr:to>
      <xdr:col>11</xdr:col>
      <xdr:colOff>233019</xdr:colOff>
      <xdr:row>50</xdr:row>
      <xdr:rowOff>147436</xdr:rowOff>
    </xdr:to>
    <xdr:pic>
      <xdr:nvPicPr>
        <xdr:cNvPr id="17" name="22 Imagen">
          <a:extLst>
            <a:ext uri="{FF2B5EF4-FFF2-40B4-BE49-F238E27FC236}">
              <a16:creationId xmlns:a16="http://schemas.microsoft.com/office/drawing/2014/main" id="{F4B40A1A-C2CE-46FA-AACA-BE8C3C3F130F}"/>
            </a:ext>
          </a:extLst>
        </xdr:cNvPr>
        <xdr:cNvPicPr>
          <a:picLocks noChangeAspect="1"/>
        </xdr:cNvPicPr>
      </xdr:nvPicPr>
      <xdr:blipFill>
        <a:blip xmlns:r="http://schemas.openxmlformats.org/officeDocument/2006/relationships" r:embed="rId8"/>
        <a:stretch>
          <a:fillRect/>
        </a:stretch>
      </xdr:blipFill>
      <xdr:spPr>
        <a:xfrm>
          <a:off x="5455504" y="7692997"/>
          <a:ext cx="3428456" cy="2441121"/>
        </a:xfrm>
        <a:prstGeom prst="rect">
          <a:avLst/>
        </a:prstGeom>
      </xdr:spPr>
    </xdr:pic>
    <xdr:clientData/>
  </xdr:twoCellAnchor>
  <xdr:twoCellAnchor editAs="oneCell">
    <xdr:from>
      <xdr:col>1</xdr:col>
      <xdr:colOff>502663</xdr:colOff>
      <xdr:row>53</xdr:row>
      <xdr:rowOff>37778</xdr:rowOff>
    </xdr:from>
    <xdr:to>
      <xdr:col>5</xdr:col>
      <xdr:colOff>802756</xdr:colOff>
      <xdr:row>66</xdr:row>
      <xdr:rowOff>155697</xdr:rowOff>
    </xdr:to>
    <xdr:pic>
      <xdr:nvPicPr>
        <xdr:cNvPr id="18" name="27 Imagen">
          <a:extLst>
            <a:ext uri="{FF2B5EF4-FFF2-40B4-BE49-F238E27FC236}">
              <a16:creationId xmlns:a16="http://schemas.microsoft.com/office/drawing/2014/main" id="{E54B8135-A5D8-43A7-BB95-543B1A1C8653}"/>
            </a:ext>
          </a:extLst>
        </xdr:cNvPr>
        <xdr:cNvPicPr>
          <a:picLocks noChangeAspect="1"/>
        </xdr:cNvPicPr>
      </xdr:nvPicPr>
      <xdr:blipFill>
        <a:blip xmlns:r="http://schemas.openxmlformats.org/officeDocument/2006/relationships" r:embed="rId9"/>
        <a:stretch>
          <a:fillRect/>
        </a:stretch>
      </xdr:blipFill>
      <xdr:spPr>
        <a:xfrm>
          <a:off x="977792" y="10589237"/>
          <a:ext cx="3455670" cy="2448742"/>
        </a:xfrm>
        <a:prstGeom prst="rect">
          <a:avLst/>
        </a:prstGeom>
      </xdr:spPr>
    </xdr:pic>
    <xdr:clientData/>
  </xdr:twoCellAnchor>
  <xdr:twoCellAnchor editAs="oneCell">
    <xdr:from>
      <xdr:col>7</xdr:col>
      <xdr:colOff>500582</xdr:colOff>
      <xdr:row>53</xdr:row>
      <xdr:rowOff>29135</xdr:rowOff>
    </xdr:from>
    <xdr:to>
      <xdr:col>11</xdr:col>
      <xdr:colOff>269518</xdr:colOff>
      <xdr:row>66</xdr:row>
      <xdr:rowOff>147054</xdr:rowOff>
    </xdr:to>
    <xdr:pic>
      <xdr:nvPicPr>
        <xdr:cNvPr id="19" name="29 Imagen">
          <a:extLst>
            <a:ext uri="{FF2B5EF4-FFF2-40B4-BE49-F238E27FC236}">
              <a16:creationId xmlns:a16="http://schemas.microsoft.com/office/drawing/2014/main" id="{3EA0AEDC-5705-4A00-8ECB-CDC01F1A844A}"/>
            </a:ext>
          </a:extLst>
        </xdr:cNvPr>
        <xdr:cNvPicPr>
          <a:picLocks noChangeAspect="1"/>
        </xdr:cNvPicPr>
      </xdr:nvPicPr>
      <xdr:blipFill>
        <a:blip xmlns:r="http://schemas.openxmlformats.org/officeDocument/2006/relationships" r:embed="rId10"/>
        <a:stretch>
          <a:fillRect/>
        </a:stretch>
      </xdr:blipFill>
      <xdr:spPr>
        <a:xfrm>
          <a:off x="5502888" y="10580594"/>
          <a:ext cx="3417571" cy="2448742"/>
        </a:xfrm>
        <a:prstGeom prst="rect">
          <a:avLst/>
        </a:prstGeom>
      </xdr:spPr>
    </xdr:pic>
    <xdr:clientData/>
  </xdr:twoCellAnchor>
  <xdr:twoCellAnchor editAs="oneCell">
    <xdr:from>
      <xdr:col>2</xdr:col>
      <xdr:colOff>426695</xdr:colOff>
      <xdr:row>69</xdr:row>
      <xdr:rowOff>133558</xdr:rowOff>
    </xdr:from>
    <xdr:to>
      <xdr:col>5</xdr:col>
      <xdr:colOff>209080</xdr:colOff>
      <xdr:row>82</xdr:row>
      <xdr:rowOff>18777</xdr:rowOff>
    </xdr:to>
    <xdr:pic>
      <xdr:nvPicPr>
        <xdr:cNvPr id="24" name="Imagen 23" descr="E:\DCIM\154___03\IMG_3400.JPG">
          <a:extLst>
            <a:ext uri="{FF2B5EF4-FFF2-40B4-BE49-F238E27FC236}">
              <a16:creationId xmlns:a16="http://schemas.microsoft.com/office/drawing/2014/main" id="{2CC1369A-5C45-4A4E-99D8-ED8F95D87859}"/>
            </a:ext>
          </a:extLst>
        </xdr:cNvPr>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rot="5400000">
          <a:off x="1509314" y="13753057"/>
          <a:ext cx="2511878" cy="2149067"/>
        </a:xfrm>
        <a:prstGeom prst="rect">
          <a:avLst/>
        </a:prstGeom>
        <a:noFill/>
        <a:ln>
          <a:noFill/>
        </a:ln>
      </xdr:spPr>
    </xdr:pic>
    <xdr:clientData/>
  </xdr:twoCellAnchor>
  <xdr:twoCellAnchor editAs="oneCell">
    <xdr:from>
      <xdr:col>8</xdr:col>
      <xdr:colOff>459630</xdr:colOff>
      <xdr:row>69</xdr:row>
      <xdr:rowOff>134473</xdr:rowOff>
    </xdr:from>
    <xdr:to>
      <xdr:col>10</xdr:col>
      <xdr:colOff>568776</xdr:colOff>
      <xdr:row>82</xdr:row>
      <xdr:rowOff>45672</xdr:rowOff>
    </xdr:to>
    <xdr:pic>
      <xdr:nvPicPr>
        <xdr:cNvPr id="25" name="Imagen 24" descr="E:\DCIM\154___03\IMG_3405.JPG">
          <a:extLst>
            <a:ext uri="{FF2B5EF4-FFF2-40B4-BE49-F238E27FC236}">
              <a16:creationId xmlns:a16="http://schemas.microsoft.com/office/drawing/2014/main" id="{ACE0350B-9458-4F97-BEFE-FF6FDE59B356}"/>
            </a:ext>
          </a:extLst>
        </xdr:cNvPr>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rot="5400000">
          <a:off x="6071898" y="13751499"/>
          <a:ext cx="2537858" cy="2179993"/>
        </a:xfrm>
        <a:prstGeom prst="rect">
          <a:avLst/>
        </a:prstGeom>
        <a:noFill/>
        <a:ln>
          <a:noFill/>
        </a:ln>
      </xdr:spPr>
    </xdr:pic>
    <xdr:clientData/>
  </xdr:twoCellAnchor>
  <xdr:twoCellAnchor editAs="oneCell">
    <xdr:from>
      <xdr:col>1</xdr:col>
      <xdr:colOff>546847</xdr:colOff>
      <xdr:row>85</xdr:row>
      <xdr:rowOff>34330</xdr:rowOff>
    </xdr:from>
    <xdr:to>
      <xdr:col>5</xdr:col>
      <xdr:colOff>880413</xdr:colOff>
      <xdr:row>98</xdr:row>
      <xdr:rowOff>154657</xdr:rowOff>
    </xdr:to>
    <xdr:pic>
      <xdr:nvPicPr>
        <xdr:cNvPr id="26" name="Imagen 25" descr="E:\DCIM\153___02\IMG_3392.JPG">
          <a:extLst>
            <a:ext uri="{FF2B5EF4-FFF2-40B4-BE49-F238E27FC236}">
              <a16:creationId xmlns:a16="http://schemas.microsoft.com/office/drawing/2014/main" id="{E1CCA6FD-3BF2-4D63-AE11-5D65C0C29DFC}"/>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021976" y="16654895"/>
          <a:ext cx="3489143" cy="2451150"/>
        </a:xfrm>
        <a:prstGeom prst="rect">
          <a:avLst/>
        </a:prstGeom>
        <a:noFill/>
        <a:ln>
          <a:noFill/>
        </a:ln>
      </xdr:spPr>
    </xdr:pic>
    <xdr:clientData/>
  </xdr:twoCellAnchor>
  <xdr:twoCellAnchor editAs="oneCell">
    <xdr:from>
      <xdr:col>7</xdr:col>
      <xdr:colOff>509285</xdr:colOff>
      <xdr:row>85</xdr:row>
      <xdr:rowOff>35551</xdr:rowOff>
    </xdr:from>
    <xdr:to>
      <xdr:col>11</xdr:col>
      <xdr:colOff>358552</xdr:colOff>
      <xdr:row>98</xdr:row>
      <xdr:rowOff>155878</xdr:rowOff>
    </xdr:to>
    <xdr:pic>
      <xdr:nvPicPr>
        <xdr:cNvPr id="27" name="Imagen 26" descr="E:\DCIM\153___02\IMG_3391.JPG">
          <a:extLst>
            <a:ext uri="{FF2B5EF4-FFF2-40B4-BE49-F238E27FC236}">
              <a16:creationId xmlns:a16="http://schemas.microsoft.com/office/drawing/2014/main" id="{9495D0AB-4570-4C6A-87F1-CE7FC85B41E1}"/>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5511591" y="16656116"/>
          <a:ext cx="3497902" cy="2451150"/>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ED679BF-B151-448D-9315-5E63A76CDE7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8E865ED3-CE07-4E31-B1FE-AE2E89EFB886}"/>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101696</xdr:colOff>
      <xdr:row>6</xdr:row>
      <xdr:rowOff>66675</xdr:rowOff>
    </xdr:from>
    <xdr:ext cx="3594003" cy="2478405"/>
    <xdr:pic>
      <xdr:nvPicPr>
        <xdr:cNvPr id="4" name="Imagen 3">
          <a:extLst>
            <a:ext uri="{FF2B5EF4-FFF2-40B4-BE49-F238E27FC236}">
              <a16:creationId xmlns:a16="http://schemas.microsoft.com/office/drawing/2014/main" id="{324BADD3-9286-4838-A3F2-B0E11BBDF09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68396" y="1804035"/>
          <a:ext cx="3594003" cy="2478405"/>
        </a:xfrm>
        <a:prstGeom prst="rect">
          <a:avLst/>
        </a:prstGeom>
      </xdr:spPr>
    </xdr:pic>
    <xdr:clientData/>
  </xdr:oneCellAnchor>
  <xdr:oneCellAnchor>
    <xdr:from>
      <xdr:col>1</xdr:col>
      <xdr:colOff>93462</xdr:colOff>
      <xdr:row>39</xdr:row>
      <xdr:rowOff>90263</xdr:rowOff>
    </xdr:from>
    <xdr:ext cx="3621288" cy="2401477"/>
    <xdr:pic>
      <xdr:nvPicPr>
        <xdr:cNvPr id="5" name="Imagen 4">
          <a:extLst>
            <a:ext uri="{FF2B5EF4-FFF2-40B4-BE49-F238E27FC236}">
              <a16:creationId xmlns:a16="http://schemas.microsoft.com/office/drawing/2014/main" id="{473DA91B-47B7-41D8-B38C-962EDB702DB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60162" y="8617043"/>
          <a:ext cx="3621288" cy="2401477"/>
        </a:xfrm>
        <a:prstGeom prst="rect">
          <a:avLst/>
        </a:prstGeom>
      </xdr:spPr>
    </xdr:pic>
    <xdr:clientData/>
  </xdr:oneCellAnchor>
  <xdr:oneCellAnchor>
    <xdr:from>
      <xdr:col>7</xdr:col>
      <xdr:colOff>148066</xdr:colOff>
      <xdr:row>39</xdr:row>
      <xdr:rowOff>85727</xdr:rowOff>
    </xdr:from>
    <xdr:ext cx="4366784" cy="2421254"/>
    <xdr:pic>
      <xdr:nvPicPr>
        <xdr:cNvPr id="6" name="Imagen 5">
          <a:extLst>
            <a:ext uri="{FF2B5EF4-FFF2-40B4-BE49-F238E27FC236}">
              <a16:creationId xmlns:a16="http://schemas.microsoft.com/office/drawing/2014/main" id="{8EBB538D-B1F9-4C21-B50F-06F68B16111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93346" y="8612507"/>
          <a:ext cx="4366784" cy="2421254"/>
        </a:xfrm>
        <a:prstGeom prst="rect">
          <a:avLst/>
        </a:prstGeom>
      </xdr:spPr>
    </xdr:pic>
    <xdr:clientData/>
  </xdr:oneCellAnchor>
  <xdr:oneCellAnchor>
    <xdr:from>
      <xdr:col>7</xdr:col>
      <xdr:colOff>127994</xdr:colOff>
      <xdr:row>22</xdr:row>
      <xdr:rowOff>114300</xdr:rowOff>
    </xdr:from>
    <xdr:ext cx="4434481" cy="2419350"/>
    <xdr:pic>
      <xdr:nvPicPr>
        <xdr:cNvPr id="7" name="Imagen 6">
          <a:extLst>
            <a:ext uri="{FF2B5EF4-FFF2-40B4-BE49-F238E27FC236}">
              <a16:creationId xmlns:a16="http://schemas.microsoft.com/office/drawing/2014/main" id="{816B21B2-D622-4AE9-B20E-505E19B53D6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73274" y="5097780"/>
          <a:ext cx="4434481" cy="2419350"/>
        </a:xfrm>
        <a:prstGeom prst="rect">
          <a:avLst/>
        </a:prstGeom>
      </xdr:spPr>
    </xdr:pic>
    <xdr:clientData/>
  </xdr:oneCellAnchor>
  <xdr:oneCellAnchor>
    <xdr:from>
      <xdr:col>7</xdr:col>
      <xdr:colOff>217786</xdr:colOff>
      <xdr:row>6</xdr:row>
      <xdr:rowOff>95250</xdr:rowOff>
    </xdr:from>
    <xdr:ext cx="4340879" cy="2434590"/>
    <xdr:pic>
      <xdr:nvPicPr>
        <xdr:cNvPr id="8" name="Imagen 7">
          <a:extLst>
            <a:ext uri="{FF2B5EF4-FFF2-40B4-BE49-F238E27FC236}">
              <a16:creationId xmlns:a16="http://schemas.microsoft.com/office/drawing/2014/main" id="{9A000E4B-B3B7-4C5C-8D43-342FC5B1EDD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363066" y="1832610"/>
          <a:ext cx="4340879" cy="2434590"/>
        </a:xfrm>
        <a:prstGeom prst="rect">
          <a:avLst/>
        </a:prstGeom>
      </xdr:spPr>
    </xdr:pic>
    <xdr:clientData/>
  </xdr:oneCellAnchor>
  <xdr:twoCellAnchor editAs="oneCell">
    <xdr:from>
      <xdr:col>1</xdr:col>
      <xdr:colOff>105961</xdr:colOff>
      <xdr:row>22</xdr:row>
      <xdr:rowOff>104775</xdr:rowOff>
    </xdr:from>
    <xdr:to>
      <xdr:col>6</xdr:col>
      <xdr:colOff>581024</xdr:colOff>
      <xdr:row>35</xdr:row>
      <xdr:rowOff>57150</xdr:rowOff>
    </xdr:to>
    <xdr:pic>
      <xdr:nvPicPr>
        <xdr:cNvPr id="9" name="Imagen 8">
          <a:extLst>
            <a:ext uri="{FF2B5EF4-FFF2-40B4-BE49-F238E27FC236}">
              <a16:creationId xmlns:a16="http://schemas.microsoft.com/office/drawing/2014/main" id="{07DE7359-7722-4E17-99BF-E2CEE850103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72661" y="5088255"/>
          <a:ext cx="3667843" cy="2345055"/>
        </a:xfrm>
        <a:prstGeom prst="rect">
          <a:avLst/>
        </a:prstGeom>
      </xdr:spPr>
    </xdr:pic>
    <xdr:clientData/>
  </xdr:twoCellAnchor>
  <xdr:twoCellAnchor editAs="oneCell">
    <xdr:from>
      <xdr:col>1</xdr:col>
      <xdr:colOff>75356</xdr:colOff>
      <xdr:row>72</xdr:row>
      <xdr:rowOff>67120</xdr:rowOff>
    </xdr:from>
    <xdr:to>
      <xdr:col>6</xdr:col>
      <xdr:colOff>600075</xdr:colOff>
      <xdr:row>85</xdr:row>
      <xdr:rowOff>114299</xdr:rowOff>
    </xdr:to>
    <xdr:pic>
      <xdr:nvPicPr>
        <xdr:cNvPr id="10" name="Imagen 9">
          <a:extLst>
            <a:ext uri="{FF2B5EF4-FFF2-40B4-BE49-F238E27FC236}">
              <a16:creationId xmlns:a16="http://schemas.microsoft.com/office/drawing/2014/main" id="{26A52293-9C29-4B69-A649-E3B08742F7D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42056" y="15413800"/>
          <a:ext cx="3717499" cy="2424619"/>
        </a:xfrm>
        <a:prstGeom prst="rect">
          <a:avLst/>
        </a:prstGeom>
      </xdr:spPr>
    </xdr:pic>
    <xdr:clientData/>
  </xdr:twoCellAnchor>
  <xdr:twoCellAnchor editAs="oneCell">
    <xdr:from>
      <xdr:col>1</xdr:col>
      <xdr:colOff>78275</xdr:colOff>
      <xdr:row>88</xdr:row>
      <xdr:rowOff>85725</xdr:rowOff>
    </xdr:from>
    <xdr:to>
      <xdr:col>6</xdr:col>
      <xdr:colOff>552450</xdr:colOff>
      <xdr:row>101</xdr:row>
      <xdr:rowOff>125844</xdr:rowOff>
    </xdr:to>
    <xdr:pic>
      <xdr:nvPicPr>
        <xdr:cNvPr id="11" name="Imagen 10">
          <a:extLst>
            <a:ext uri="{FF2B5EF4-FFF2-40B4-BE49-F238E27FC236}">
              <a16:creationId xmlns:a16="http://schemas.microsoft.com/office/drawing/2014/main" id="{ABA14D58-A947-4020-B2FF-7AB318E96D0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4975" y="18571845"/>
          <a:ext cx="3666955" cy="2417559"/>
        </a:xfrm>
        <a:prstGeom prst="rect">
          <a:avLst/>
        </a:prstGeom>
      </xdr:spPr>
    </xdr:pic>
    <xdr:clientData/>
  </xdr:twoCellAnchor>
  <xdr:twoCellAnchor editAs="oneCell">
    <xdr:from>
      <xdr:col>7</xdr:col>
      <xdr:colOff>142574</xdr:colOff>
      <xdr:row>55</xdr:row>
      <xdr:rowOff>66676</xdr:rowOff>
    </xdr:from>
    <xdr:to>
      <xdr:col>11</xdr:col>
      <xdr:colOff>485775</xdr:colOff>
      <xdr:row>68</xdr:row>
      <xdr:rowOff>110176</xdr:rowOff>
    </xdr:to>
    <xdr:pic>
      <xdr:nvPicPr>
        <xdr:cNvPr id="12" name="Imagen 11">
          <a:extLst>
            <a:ext uri="{FF2B5EF4-FFF2-40B4-BE49-F238E27FC236}">
              <a16:creationId xmlns:a16="http://schemas.microsoft.com/office/drawing/2014/main" id="{4FC9514A-C9EA-4A4A-80DE-CCDA080CC4F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87854" y="11809096"/>
          <a:ext cx="4480861" cy="2520000"/>
        </a:xfrm>
        <a:prstGeom prst="rect">
          <a:avLst/>
        </a:prstGeom>
      </xdr:spPr>
    </xdr:pic>
    <xdr:clientData/>
  </xdr:twoCellAnchor>
  <xdr:twoCellAnchor editAs="oneCell">
    <xdr:from>
      <xdr:col>7</xdr:col>
      <xdr:colOff>101749</xdr:colOff>
      <xdr:row>72</xdr:row>
      <xdr:rowOff>123824</xdr:rowOff>
    </xdr:from>
    <xdr:to>
      <xdr:col>11</xdr:col>
      <xdr:colOff>533399</xdr:colOff>
      <xdr:row>85</xdr:row>
      <xdr:rowOff>116455</xdr:rowOff>
    </xdr:to>
    <xdr:pic>
      <xdr:nvPicPr>
        <xdr:cNvPr id="13" name="Imagen 12">
          <a:extLst>
            <a:ext uri="{FF2B5EF4-FFF2-40B4-BE49-F238E27FC236}">
              <a16:creationId xmlns:a16="http://schemas.microsoft.com/office/drawing/2014/main" id="{1A257489-A3D9-45EE-8EE9-54727E1E70D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47029" y="15470504"/>
          <a:ext cx="4569310" cy="2370071"/>
        </a:xfrm>
        <a:prstGeom prst="rect">
          <a:avLst/>
        </a:prstGeom>
      </xdr:spPr>
    </xdr:pic>
    <xdr:clientData/>
  </xdr:twoCellAnchor>
  <xdr:twoCellAnchor editAs="oneCell">
    <xdr:from>
      <xdr:col>1</xdr:col>
      <xdr:colOff>74555</xdr:colOff>
      <xdr:row>55</xdr:row>
      <xdr:rowOff>85725</xdr:rowOff>
    </xdr:from>
    <xdr:to>
      <xdr:col>6</xdr:col>
      <xdr:colOff>600075</xdr:colOff>
      <xdr:row>68</xdr:row>
      <xdr:rowOff>129225</xdr:rowOff>
    </xdr:to>
    <xdr:pic>
      <xdr:nvPicPr>
        <xdr:cNvPr id="14" name="Imagen 13">
          <a:extLst>
            <a:ext uri="{FF2B5EF4-FFF2-40B4-BE49-F238E27FC236}">
              <a16:creationId xmlns:a16="http://schemas.microsoft.com/office/drawing/2014/main" id="{674CD56C-C6D6-4133-A48D-130EC4E6470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41255" y="11828145"/>
          <a:ext cx="3718300" cy="2520000"/>
        </a:xfrm>
        <a:prstGeom prst="rect">
          <a:avLst/>
        </a:prstGeom>
      </xdr:spPr>
    </xdr:pic>
    <xdr:clientData/>
  </xdr:twoCellAnchor>
  <xdr:twoCellAnchor>
    <xdr:from>
      <xdr:col>8</xdr:col>
      <xdr:colOff>1110363</xdr:colOff>
      <xdr:row>43</xdr:row>
      <xdr:rowOff>161455</xdr:rowOff>
    </xdr:from>
    <xdr:to>
      <xdr:col>8</xdr:col>
      <xdr:colOff>1339378</xdr:colOff>
      <xdr:row>45</xdr:row>
      <xdr:rowOff>116861</xdr:rowOff>
    </xdr:to>
    <xdr:sp macro="" textlink="">
      <xdr:nvSpPr>
        <xdr:cNvPr id="15" name="Flecha derecha 5">
          <a:extLst>
            <a:ext uri="{FF2B5EF4-FFF2-40B4-BE49-F238E27FC236}">
              <a16:creationId xmlns:a16="http://schemas.microsoft.com/office/drawing/2014/main" id="{AEBB0CB4-C853-4F46-B61C-DC3AF3063BB0}"/>
            </a:ext>
          </a:extLst>
        </xdr:cNvPr>
        <xdr:cNvSpPr/>
      </xdr:nvSpPr>
      <xdr:spPr>
        <a:xfrm rot="8031232">
          <a:off x="5826788" y="9465830"/>
          <a:ext cx="321166" cy="229015"/>
        </a:xfrm>
        <a:prstGeom prst="right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137183</xdr:colOff>
      <xdr:row>88</xdr:row>
      <xdr:rowOff>76204</xdr:rowOff>
    </xdr:from>
    <xdr:to>
      <xdr:col>11</xdr:col>
      <xdr:colOff>514350</xdr:colOff>
      <xdr:row>101</xdr:row>
      <xdr:rowOff>123829</xdr:rowOff>
    </xdr:to>
    <xdr:pic>
      <xdr:nvPicPr>
        <xdr:cNvPr id="16" name="Imagen 15">
          <a:extLst>
            <a:ext uri="{FF2B5EF4-FFF2-40B4-BE49-F238E27FC236}">
              <a16:creationId xmlns:a16="http://schemas.microsoft.com/office/drawing/2014/main" id="{C5CE830B-6EF8-4584-918E-2EB2C0F1E84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282463" y="18562324"/>
          <a:ext cx="4514827" cy="242506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8EE1DF09-D133-42DB-AF53-B3653C6E7A8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5A86F32-E5F5-46F6-9177-549CC08A3AA5}"/>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190500</xdr:colOff>
      <xdr:row>5</xdr:row>
      <xdr:rowOff>85725</xdr:rowOff>
    </xdr:from>
    <xdr:to>
      <xdr:col>6</xdr:col>
      <xdr:colOff>428625</xdr:colOff>
      <xdr:row>18</xdr:row>
      <xdr:rowOff>114300</xdr:rowOff>
    </xdr:to>
    <xdr:pic>
      <xdr:nvPicPr>
        <xdr:cNvPr id="4" name="5 Imagen">
          <a:extLst>
            <a:ext uri="{FF2B5EF4-FFF2-40B4-BE49-F238E27FC236}">
              <a16:creationId xmlns:a16="http://schemas.microsoft.com/office/drawing/2014/main" id="{6A6372A5-DE63-4FF7-8CDA-8C52EDA114EF}"/>
            </a:ext>
          </a:extLst>
        </xdr:cNvPr>
        <xdr:cNvPicPr>
          <a:picLocks noChangeAspect="1"/>
        </xdr:cNvPicPr>
      </xdr:nvPicPr>
      <xdr:blipFill>
        <a:blip xmlns:r="http://schemas.openxmlformats.org/officeDocument/2006/relationships" r:embed="rId3"/>
        <a:stretch>
          <a:fillRect/>
        </a:stretch>
      </xdr:blipFill>
      <xdr:spPr>
        <a:xfrm>
          <a:off x="792480" y="1510665"/>
          <a:ext cx="3438525" cy="2421255"/>
        </a:xfrm>
        <a:prstGeom prst="rect">
          <a:avLst/>
        </a:prstGeom>
      </xdr:spPr>
    </xdr:pic>
    <xdr:clientData/>
  </xdr:twoCellAnchor>
  <xdr:twoCellAnchor editAs="oneCell">
    <xdr:from>
      <xdr:col>7</xdr:col>
      <xdr:colOff>276225</xdr:colOff>
      <xdr:row>5</xdr:row>
      <xdr:rowOff>104775</xdr:rowOff>
    </xdr:from>
    <xdr:to>
      <xdr:col>10</xdr:col>
      <xdr:colOff>762000</xdr:colOff>
      <xdr:row>18</xdr:row>
      <xdr:rowOff>133350</xdr:rowOff>
    </xdr:to>
    <xdr:pic>
      <xdr:nvPicPr>
        <xdr:cNvPr id="5" name="9 Imagen">
          <a:extLst>
            <a:ext uri="{FF2B5EF4-FFF2-40B4-BE49-F238E27FC236}">
              <a16:creationId xmlns:a16="http://schemas.microsoft.com/office/drawing/2014/main" id="{0C166065-E842-47CD-92A4-AED3C4ABDE74}"/>
            </a:ext>
          </a:extLst>
        </xdr:cNvPr>
        <xdr:cNvPicPr>
          <a:picLocks noChangeAspect="1"/>
        </xdr:cNvPicPr>
      </xdr:nvPicPr>
      <xdr:blipFill>
        <a:blip xmlns:r="http://schemas.openxmlformats.org/officeDocument/2006/relationships" r:embed="rId4"/>
        <a:stretch>
          <a:fillRect/>
        </a:stretch>
      </xdr:blipFill>
      <xdr:spPr>
        <a:xfrm>
          <a:off x="4764405" y="1529715"/>
          <a:ext cx="3427095" cy="2421255"/>
        </a:xfrm>
        <a:prstGeom prst="rect">
          <a:avLst/>
        </a:prstGeom>
      </xdr:spPr>
    </xdr:pic>
    <xdr:clientData/>
  </xdr:twoCellAnchor>
  <xdr:twoCellAnchor editAs="oneCell">
    <xdr:from>
      <xdr:col>2</xdr:col>
      <xdr:colOff>133350</xdr:colOff>
      <xdr:row>21</xdr:row>
      <xdr:rowOff>57150</xdr:rowOff>
    </xdr:from>
    <xdr:to>
      <xdr:col>6</xdr:col>
      <xdr:colOff>371475</xdr:colOff>
      <xdr:row>34</xdr:row>
      <xdr:rowOff>85725</xdr:rowOff>
    </xdr:to>
    <xdr:pic>
      <xdr:nvPicPr>
        <xdr:cNvPr id="6" name="11 Imagen">
          <a:extLst>
            <a:ext uri="{FF2B5EF4-FFF2-40B4-BE49-F238E27FC236}">
              <a16:creationId xmlns:a16="http://schemas.microsoft.com/office/drawing/2014/main" id="{10C4AFDE-CB24-4F6C-991C-F44E42AEF90E}"/>
            </a:ext>
          </a:extLst>
        </xdr:cNvPr>
        <xdr:cNvPicPr>
          <a:picLocks noChangeAspect="1"/>
        </xdr:cNvPicPr>
      </xdr:nvPicPr>
      <xdr:blipFill>
        <a:blip xmlns:r="http://schemas.openxmlformats.org/officeDocument/2006/relationships" r:embed="rId5"/>
        <a:stretch>
          <a:fillRect/>
        </a:stretch>
      </xdr:blipFill>
      <xdr:spPr>
        <a:xfrm>
          <a:off x="735330" y="4674870"/>
          <a:ext cx="3438525" cy="2421255"/>
        </a:xfrm>
        <a:prstGeom prst="rect">
          <a:avLst/>
        </a:prstGeom>
      </xdr:spPr>
    </xdr:pic>
    <xdr:clientData/>
  </xdr:twoCellAnchor>
  <xdr:twoCellAnchor editAs="oneCell">
    <xdr:from>
      <xdr:col>7</xdr:col>
      <xdr:colOff>342900</xdr:colOff>
      <xdr:row>21</xdr:row>
      <xdr:rowOff>95250</xdr:rowOff>
    </xdr:from>
    <xdr:to>
      <xdr:col>10</xdr:col>
      <xdr:colOff>828675</xdr:colOff>
      <xdr:row>34</xdr:row>
      <xdr:rowOff>123825</xdr:rowOff>
    </xdr:to>
    <xdr:pic>
      <xdr:nvPicPr>
        <xdr:cNvPr id="7" name="13 Imagen">
          <a:extLst>
            <a:ext uri="{FF2B5EF4-FFF2-40B4-BE49-F238E27FC236}">
              <a16:creationId xmlns:a16="http://schemas.microsoft.com/office/drawing/2014/main" id="{24B5274A-61DE-46FF-B207-85CDEDE878FC}"/>
            </a:ext>
          </a:extLst>
        </xdr:cNvPr>
        <xdr:cNvPicPr>
          <a:picLocks noChangeAspect="1"/>
        </xdr:cNvPicPr>
      </xdr:nvPicPr>
      <xdr:blipFill>
        <a:blip xmlns:r="http://schemas.openxmlformats.org/officeDocument/2006/relationships" r:embed="rId6"/>
        <a:stretch>
          <a:fillRect/>
        </a:stretch>
      </xdr:blipFill>
      <xdr:spPr>
        <a:xfrm>
          <a:off x="4831080" y="4712970"/>
          <a:ext cx="3427095" cy="2421255"/>
        </a:xfrm>
        <a:prstGeom prst="rect">
          <a:avLst/>
        </a:prstGeom>
      </xdr:spPr>
    </xdr:pic>
    <xdr:clientData/>
  </xdr:twoCellAnchor>
  <xdr:twoCellAnchor editAs="oneCell">
    <xdr:from>
      <xdr:col>2</xdr:col>
      <xdr:colOff>171450</xdr:colOff>
      <xdr:row>37</xdr:row>
      <xdr:rowOff>66675</xdr:rowOff>
    </xdr:from>
    <xdr:to>
      <xdr:col>6</xdr:col>
      <xdr:colOff>409575</xdr:colOff>
      <xdr:row>50</xdr:row>
      <xdr:rowOff>95250</xdr:rowOff>
    </xdr:to>
    <xdr:pic>
      <xdr:nvPicPr>
        <xdr:cNvPr id="8" name="16 Imagen">
          <a:extLst>
            <a:ext uri="{FF2B5EF4-FFF2-40B4-BE49-F238E27FC236}">
              <a16:creationId xmlns:a16="http://schemas.microsoft.com/office/drawing/2014/main" id="{5CC5A8A8-08A3-4B9E-A6F7-2AD6C98152D2}"/>
            </a:ext>
          </a:extLst>
        </xdr:cNvPr>
        <xdr:cNvPicPr>
          <a:picLocks noChangeAspect="1"/>
        </xdr:cNvPicPr>
      </xdr:nvPicPr>
      <xdr:blipFill>
        <a:blip xmlns:r="http://schemas.openxmlformats.org/officeDocument/2006/relationships" r:embed="rId7"/>
        <a:stretch>
          <a:fillRect/>
        </a:stretch>
      </xdr:blipFill>
      <xdr:spPr>
        <a:xfrm>
          <a:off x="773430" y="7877175"/>
          <a:ext cx="3438525" cy="2421255"/>
        </a:xfrm>
        <a:prstGeom prst="rect">
          <a:avLst/>
        </a:prstGeom>
      </xdr:spPr>
    </xdr:pic>
    <xdr:clientData/>
  </xdr:twoCellAnchor>
  <xdr:twoCellAnchor editAs="oneCell">
    <xdr:from>
      <xdr:col>8</xdr:col>
      <xdr:colOff>28575</xdr:colOff>
      <xdr:row>37</xdr:row>
      <xdr:rowOff>38100</xdr:rowOff>
    </xdr:from>
    <xdr:to>
      <xdr:col>10</xdr:col>
      <xdr:colOff>895350</xdr:colOff>
      <xdr:row>50</xdr:row>
      <xdr:rowOff>66675</xdr:rowOff>
    </xdr:to>
    <xdr:pic>
      <xdr:nvPicPr>
        <xdr:cNvPr id="9" name="18 Imagen">
          <a:extLst>
            <a:ext uri="{FF2B5EF4-FFF2-40B4-BE49-F238E27FC236}">
              <a16:creationId xmlns:a16="http://schemas.microsoft.com/office/drawing/2014/main" id="{9D5B0734-04C0-432C-9499-AA6780DBA1C8}"/>
            </a:ext>
          </a:extLst>
        </xdr:cNvPr>
        <xdr:cNvPicPr>
          <a:picLocks noChangeAspect="1"/>
        </xdr:cNvPicPr>
      </xdr:nvPicPr>
      <xdr:blipFill>
        <a:blip xmlns:r="http://schemas.openxmlformats.org/officeDocument/2006/relationships" r:embed="rId8"/>
        <a:stretch>
          <a:fillRect/>
        </a:stretch>
      </xdr:blipFill>
      <xdr:spPr>
        <a:xfrm>
          <a:off x="4905375" y="7848600"/>
          <a:ext cx="3419475" cy="2421255"/>
        </a:xfrm>
        <a:prstGeom prst="rect">
          <a:avLst/>
        </a:prstGeom>
      </xdr:spPr>
    </xdr:pic>
    <xdr:clientData/>
  </xdr:twoCellAnchor>
  <xdr:twoCellAnchor editAs="oneCell">
    <xdr:from>
      <xdr:col>2</xdr:col>
      <xdr:colOff>133350</xdr:colOff>
      <xdr:row>53</xdr:row>
      <xdr:rowOff>66675</xdr:rowOff>
    </xdr:from>
    <xdr:to>
      <xdr:col>6</xdr:col>
      <xdr:colOff>310515</xdr:colOff>
      <xdr:row>66</xdr:row>
      <xdr:rowOff>49530</xdr:rowOff>
    </xdr:to>
    <xdr:pic>
      <xdr:nvPicPr>
        <xdr:cNvPr id="10" name="20 Imagen">
          <a:extLst>
            <a:ext uri="{FF2B5EF4-FFF2-40B4-BE49-F238E27FC236}">
              <a16:creationId xmlns:a16="http://schemas.microsoft.com/office/drawing/2014/main" id="{9410980D-4004-458B-A71D-C051333AED8D}"/>
            </a:ext>
          </a:extLst>
        </xdr:cNvPr>
        <xdr:cNvPicPr>
          <a:picLocks noChangeAspect="1"/>
        </xdr:cNvPicPr>
      </xdr:nvPicPr>
      <xdr:blipFill>
        <a:blip xmlns:r="http://schemas.openxmlformats.org/officeDocument/2006/relationships" r:embed="rId9"/>
        <a:stretch>
          <a:fillRect/>
        </a:stretch>
      </xdr:blipFill>
      <xdr:spPr>
        <a:xfrm>
          <a:off x="735330" y="11069955"/>
          <a:ext cx="3377565" cy="2375535"/>
        </a:xfrm>
        <a:prstGeom prst="rect">
          <a:avLst/>
        </a:prstGeom>
      </xdr:spPr>
    </xdr:pic>
    <xdr:clientData/>
  </xdr:twoCellAnchor>
  <xdr:twoCellAnchor editAs="oneCell">
    <xdr:from>
      <xdr:col>8</xdr:col>
      <xdr:colOff>9525</xdr:colOff>
      <xdr:row>53</xdr:row>
      <xdr:rowOff>85725</xdr:rowOff>
    </xdr:from>
    <xdr:to>
      <xdr:col>10</xdr:col>
      <xdr:colOff>845820</xdr:colOff>
      <xdr:row>66</xdr:row>
      <xdr:rowOff>91440</xdr:rowOff>
    </xdr:to>
    <xdr:pic>
      <xdr:nvPicPr>
        <xdr:cNvPr id="11" name="22 Imagen">
          <a:extLst>
            <a:ext uri="{FF2B5EF4-FFF2-40B4-BE49-F238E27FC236}">
              <a16:creationId xmlns:a16="http://schemas.microsoft.com/office/drawing/2014/main" id="{669D65F1-22BC-42F3-A965-88FE371A7E77}"/>
            </a:ext>
          </a:extLst>
        </xdr:cNvPr>
        <xdr:cNvPicPr>
          <a:picLocks noChangeAspect="1"/>
        </xdr:cNvPicPr>
      </xdr:nvPicPr>
      <xdr:blipFill>
        <a:blip xmlns:r="http://schemas.openxmlformats.org/officeDocument/2006/relationships" r:embed="rId10"/>
        <a:stretch>
          <a:fillRect/>
        </a:stretch>
      </xdr:blipFill>
      <xdr:spPr>
        <a:xfrm>
          <a:off x="4886325" y="11089005"/>
          <a:ext cx="3388995" cy="2398395"/>
        </a:xfrm>
        <a:prstGeom prst="rect">
          <a:avLst/>
        </a:prstGeom>
      </xdr:spPr>
    </xdr:pic>
    <xdr:clientData/>
  </xdr:twoCellAnchor>
  <xdr:twoCellAnchor editAs="oneCell">
    <xdr:from>
      <xdr:col>2</xdr:col>
      <xdr:colOff>161925</xdr:colOff>
      <xdr:row>69</xdr:row>
      <xdr:rowOff>76200</xdr:rowOff>
    </xdr:from>
    <xdr:to>
      <xdr:col>6</xdr:col>
      <xdr:colOff>400050</xdr:colOff>
      <xdr:row>82</xdr:row>
      <xdr:rowOff>104775</xdr:rowOff>
    </xdr:to>
    <xdr:pic>
      <xdr:nvPicPr>
        <xdr:cNvPr id="12" name="23 Imagen">
          <a:extLst>
            <a:ext uri="{FF2B5EF4-FFF2-40B4-BE49-F238E27FC236}">
              <a16:creationId xmlns:a16="http://schemas.microsoft.com/office/drawing/2014/main" id="{5F7A02F6-3AC5-4E0D-BBB0-98C49B8EFE0E}"/>
            </a:ext>
          </a:extLst>
        </xdr:cNvPr>
        <xdr:cNvPicPr>
          <a:picLocks noChangeAspect="1"/>
        </xdr:cNvPicPr>
      </xdr:nvPicPr>
      <xdr:blipFill>
        <a:blip xmlns:r="http://schemas.openxmlformats.org/officeDocument/2006/relationships" r:embed="rId11"/>
        <a:stretch>
          <a:fillRect/>
        </a:stretch>
      </xdr:blipFill>
      <xdr:spPr>
        <a:xfrm>
          <a:off x="763905" y="14272260"/>
          <a:ext cx="3438525" cy="2421255"/>
        </a:xfrm>
        <a:prstGeom prst="rect">
          <a:avLst/>
        </a:prstGeom>
      </xdr:spPr>
    </xdr:pic>
    <xdr:clientData/>
  </xdr:twoCellAnchor>
  <xdr:twoCellAnchor editAs="oneCell">
    <xdr:from>
      <xdr:col>8</xdr:col>
      <xdr:colOff>9525</xdr:colOff>
      <xdr:row>69</xdr:row>
      <xdr:rowOff>66675</xdr:rowOff>
    </xdr:from>
    <xdr:to>
      <xdr:col>10</xdr:col>
      <xdr:colOff>845820</xdr:colOff>
      <xdr:row>82</xdr:row>
      <xdr:rowOff>72390</xdr:rowOff>
    </xdr:to>
    <xdr:pic>
      <xdr:nvPicPr>
        <xdr:cNvPr id="13" name="25 Imagen">
          <a:extLst>
            <a:ext uri="{FF2B5EF4-FFF2-40B4-BE49-F238E27FC236}">
              <a16:creationId xmlns:a16="http://schemas.microsoft.com/office/drawing/2014/main" id="{DA8B4F88-DACB-40A3-88AF-5369AD687E32}"/>
            </a:ext>
          </a:extLst>
        </xdr:cNvPr>
        <xdr:cNvPicPr>
          <a:picLocks noChangeAspect="1"/>
        </xdr:cNvPicPr>
      </xdr:nvPicPr>
      <xdr:blipFill>
        <a:blip xmlns:r="http://schemas.openxmlformats.org/officeDocument/2006/relationships" r:embed="rId12"/>
        <a:stretch>
          <a:fillRect/>
        </a:stretch>
      </xdr:blipFill>
      <xdr:spPr>
        <a:xfrm>
          <a:off x="4886325" y="14262735"/>
          <a:ext cx="3388995" cy="2398395"/>
        </a:xfrm>
        <a:prstGeom prst="rect">
          <a:avLst/>
        </a:prstGeom>
      </xdr:spPr>
    </xdr:pic>
    <xdr:clientData/>
  </xdr:twoCellAnchor>
  <xdr:twoCellAnchor editAs="oneCell">
    <xdr:from>
      <xdr:col>2</xdr:col>
      <xdr:colOff>142875</xdr:colOff>
      <xdr:row>85</xdr:row>
      <xdr:rowOff>76200</xdr:rowOff>
    </xdr:from>
    <xdr:to>
      <xdr:col>6</xdr:col>
      <xdr:colOff>381000</xdr:colOff>
      <xdr:row>98</xdr:row>
      <xdr:rowOff>104775</xdr:rowOff>
    </xdr:to>
    <xdr:pic>
      <xdr:nvPicPr>
        <xdr:cNvPr id="14" name="26 Imagen">
          <a:extLst>
            <a:ext uri="{FF2B5EF4-FFF2-40B4-BE49-F238E27FC236}">
              <a16:creationId xmlns:a16="http://schemas.microsoft.com/office/drawing/2014/main" id="{27D19D08-59D5-431A-BE85-DFB23125C848}"/>
            </a:ext>
          </a:extLst>
        </xdr:cNvPr>
        <xdr:cNvPicPr>
          <a:picLocks noChangeAspect="1"/>
        </xdr:cNvPicPr>
      </xdr:nvPicPr>
      <xdr:blipFill>
        <a:blip xmlns:r="http://schemas.openxmlformats.org/officeDocument/2006/relationships" r:embed="rId13"/>
        <a:stretch>
          <a:fillRect/>
        </a:stretch>
      </xdr:blipFill>
      <xdr:spPr>
        <a:xfrm>
          <a:off x="744855" y="17465040"/>
          <a:ext cx="3438525" cy="2421255"/>
        </a:xfrm>
        <a:prstGeom prst="rect">
          <a:avLst/>
        </a:prstGeom>
      </xdr:spPr>
    </xdr:pic>
    <xdr:clientData/>
  </xdr:twoCellAnchor>
  <xdr:twoCellAnchor editAs="oneCell">
    <xdr:from>
      <xdr:col>7</xdr:col>
      <xdr:colOff>371475</xdr:colOff>
      <xdr:row>85</xdr:row>
      <xdr:rowOff>85725</xdr:rowOff>
    </xdr:from>
    <xdr:to>
      <xdr:col>10</xdr:col>
      <xdr:colOff>857250</xdr:colOff>
      <xdr:row>98</xdr:row>
      <xdr:rowOff>114300</xdr:rowOff>
    </xdr:to>
    <xdr:pic>
      <xdr:nvPicPr>
        <xdr:cNvPr id="15" name="27 Imagen">
          <a:extLst>
            <a:ext uri="{FF2B5EF4-FFF2-40B4-BE49-F238E27FC236}">
              <a16:creationId xmlns:a16="http://schemas.microsoft.com/office/drawing/2014/main" id="{70E81ECD-294A-4523-83A3-0CA671A7027B}"/>
            </a:ext>
          </a:extLst>
        </xdr:cNvPr>
        <xdr:cNvPicPr>
          <a:picLocks noChangeAspect="1"/>
        </xdr:cNvPicPr>
      </xdr:nvPicPr>
      <xdr:blipFill>
        <a:blip xmlns:r="http://schemas.openxmlformats.org/officeDocument/2006/relationships" r:embed="rId14"/>
        <a:stretch>
          <a:fillRect/>
        </a:stretch>
      </xdr:blipFill>
      <xdr:spPr>
        <a:xfrm>
          <a:off x="4859655" y="17474565"/>
          <a:ext cx="3427095" cy="2421255"/>
        </a:xfrm>
        <a:prstGeom prst="rect">
          <a:avLst/>
        </a:prstGeom>
      </xdr:spPr>
    </xdr:pic>
    <xdr:clientData/>
  </xdr:twoCellAnchor>
  <xdr:twoCellAnchor editAs="oneCell">
    <xdr:from>
      <xdr:col>2</xdr:col>
      <xdr:colOff>161925</xdr:colOff>
      <xdr:row>101</xdr:row>
      <xdr:rowOff>85725</xdr:rowOff>
    </xdr:from>
    <xdr:to>
      <xdr:col>6</xdr:col>
      <xdr:colOff>400050</xdr:colOff>
      <xdr:row>114</xdr:row>
      <xdr:rowOff>106680</xdr:rowOff>
    </xdr:to>
    <xdr:pic>
      <xdr:nvPicPr>
        <xdr:cNvPr id="16" name="28 Imagen">
          <a:extLst>
            <a:ext uri="{FF2B5EF4-FFF2-40B4-BE49-F238E27FC236}">
              <a16:creationId xmlns:a16="http://schemas.microsoft.com/office/drawing/2014/main" id="{F6EF4A90-E922-4569-B671-6AE429EB2A27}"/>
            </a:ext>
          </a:extLst>
        </xdr:cNvPr>
        <xdr:cNvPicPr>
          <a:picLocks noChangeAspect="1"/>
        </xdr:cNvPicPr>
      </xdr:nvPicPr>
      <xdr:blipFill>
        <a:blip xmlns:r="http://schemas.openxmlformats.org/officeDocument/2006/relationships" r:embed="rId15"/>
        <a:stretch>
          <a:fillRect/>
        </a:stretch>
      </xdr:blipFill>
      <xdr:spPr>
        <a:xfrm>
          <a:off x="763905" y="20667345"/>
          <a:ext cx="3438525" cy="2413635"/>
        </a:xfrm>
        <a:prstGeom prst="rect">
          <a:avLst/>
        </a:prstGeom>
      </xdr:spPr>
    </xdr:pic>
    <xdr:clientData/>
  </xdr:twoCellAnchor>
  <xdr:twoCellAnchor editAs="oneCell">
    <xdr:from>
      <xdr:col>7</xdr:col>
      <xdr:colOff>361950</xdr:colOff>
      <xdr:row>101</xdr:row>
      <xdr:rowOff>57150</xdr:rowOff>
    </xdr:from>
    <xdr:to>
      <xdr:col>10</xdr:col>
      <xdr:colOff>847725</xdr:colOff>
      <xdr:row>114</xdr:row>
      <xdr:rowOff>85725</xdr:rowOff>
    </xdr:to>
    <xdr:pic>
      <xdr:nvPicPr>
        <xdr:cNvPr id="17" name="29 Imagen">
          <a:extLst>
            <a:ext uri="{FF2B5EF4-FFF2-40B4-BE49-F238E27FC236}">
              <a16:creationId xmlns:a16="http://schemas.microsoft.com/office/drawing/2014/main" id="{0FCA8F75-A9E6-4E8F-86E9-28049323F6C2}"/>
            </a:ext>
          </a:extLst>
        </xdr:cNvPr>
        <xdr:cNvPicPr>
          <a:picLocks noChangeAspect="1"/>
        </xdr:cNvPicPr>
      </xdr:nvPicPr>
      <xdr:blipFill>
        <a:blip xmlns:r="http://schemas.openxmlformats.org/officeDocument/2006/relationships" r:embed="rId16"/>
        <a:stretch>
          <a:fillRect/>
        </a:stretch>
      </xdr:blipFill>
      <xdr:spPr>
        <a:xfrm>
          <a:off x="4850130" y="20638770"/>
          <a:ext cx="3427095" cy="2421255"/>
        </a:xfrm>
        <a:prstGeom prst="rect">
          <a:avLst/>
        </a:prstGeom>
      </xdr:spPr>
    </xdr:pic>
    <xdr:clientData/>
  </xdr:twoCellAnchor>
  <xdr:twoCellAnchor editAs="oneCell">
    <xdr:from>
      <xdr:col>2</xdr:col>
      <xdr:colOff>114300</xdr:colOff>
      <xdr:row>117</xdr:row>
      <xdr:rowOff>66675</xdr:rowOff>
    </xdr:from>
    <xdr:to>
      <xdr:col>6</xdr:col>
      <xdr:colOff>352425</xdr:colOff>
      <xdr:row>130</xdr:row>
      <xdr:rowOff>95250</xdr:rowOff>
    </xdr:to>
    <xdr:pic>
      <xdr:nvPicPr>
        <xdr:cNvPr id="18" name="31 Imagen">
          <a:extLst>
            <a:ext uri="{FF2B5EF4-FFF2-40B4-BE49-F238E27FC236}">
              <a16:creationId xmlns:a16="http://schemas.microsoft.com/office/drawing/2014/main" id="{EDF08A16-3D93-4494-ACB9-35B11C5C233B}"/>
            </a:ext>
          </a:extLst>
        </xdr:cNvPr>
        <xdr:cNvPicPr>
          <a:picLocks noChangeAspect="1"/>
        </xdr:cNvPicPr>
      </xdr:nvPicPr>
      <xdr:blipFill>
        <a:blip xmlns:r="http://schemas.openxmlformats.org/officeDocument/2006/relationships" r:embed="rId17"/>
        <a:stretch>
          <a:fillRect/>
        </a:stretch>
      </xdr:blipFill>
      <xdr:spPr>
        <a:xfrm>
          <a:off x="716280" y="23795355"/>
          <a:ext cx="3438525" cy="2421255"/>
        </a:xfrm>
        <a:prstGeom prst="rect">
          <a:avLst/>
        </a:prstGeom>
      </xdr:spPr>
    </xdr:pic>
    <xdr:clientData/>
  </xdr:twoCellAnchor>
  <xdr:twoCellAnchor editAs="oneCell">
    <xdr:from>
      <xdr:col>7</xdr:col>
      <xdr:colOff>314325</xdr:colOff>
      <xdr:row>117</xdr:row>
      <xdr:rowOff>47625</xdr:rowOff>
    </xdr:from>
    <xdr:to>
      <xdr:col>10</xdr:col>
      <xdr:colOff>800100</xdr:colOff>
      <xdr:row>130</xdr:row>
      <xdr:rowOff>76200</xdr:rowOff>
    </xdr:to>
    <xdr:pic>
      <xdr:nvPicPr>
        <xdr:cNvPr id="19" name="32 Imagen">
          <a:extLst>
            <a:ext uri="{FF2B5EF4-FFF2-40B4-BE49-F238E27FC236}">
              <a16:creationId xmlns:a16="http://schemas.microsoft.com/office/drawing/2014/main" id="{C952A499-DBDB-49BA-A13B-125222945B97}"/>
            </a:ext>
          </a:extLst>
        </xdr:cNvPr>
        <xdr:cNvPicPr>
          <a:picLocks noChangeAspect="1"/>
        </xdr:cNvPicPr>
      </xdr:nvPicPr>
      <xdr:blipFill>
        <a:blip xmlns:r="http://schemas.openxmlformats.org/officeDocument/2006/relationships" r:embed="rId18"/>
        <a:stretch>
          <a:fillRect/>
        </a:stretch>
      </xdr:blipFill>
      <xdr:spPr>
        <a:xfrm>
          <a:off x="4802505" y="23776305"/>
          <a:ext cx="3427095" cy="2421255"/>
        </a:xfrm>
        <a:prstGeom prst="rect">
          <a:avLst/>
        </a:prstGeom>
      </xdr:spPr>
    </xdr:pic>
    <xdr:clientData/>
  </xdr:twoCellAnchor>
  <xdr:twoCellAnchor editAs="oneCell">
    <xdr:from>
      <xdr:col>2</xdr:col>
      <xdr:colOff>180975</xdr:colOff>
      <xdr:row>133</xdr:row>
      <xdr:rowOff>66675</xdr:rowOff>
    </xdr:from>
    <xdr:to>
      <xdr:col>6</xdr:col>
      <xdr:colOff>411480</xdr:colOff>
      <xdr:row>146</xdr:row>
      <xdr:rowOff>87630</xdr:rowOff>
    </xdr:to>
    <xdr:pic>
      <xdr:nvPicPr>
        <xdr:cNvPr id="20" name="34 Imagen">
          <a:extLst>
            <a:ext uri="{FF2B5EF4-FFF2-40B4-BE49-F238E27FC236}">
              <a16:creationId xmlns:a16="http://schemas.microsoft.com/office/drawing/2014/main" id="{B8BD8638-9AEF-4338-B8F8-6F2AF313BE7E}"/>
            </a:ext>
          </a:extLst>
        </xdr:cNvPr>
        <xdr:cNvPicPr>
          <a:picLocks noChangeAspect="1"/>
        </xdr:cNvPicPr>
      </xdr:nvPicPr>
      <xdr:blipFill>
        <a:blip xmlns:r="http://schemas.openxmlformats.org/officeDocument/2006/relationships" r:embed="rId19"/>
        <a:stretch>
          <a:fillRect/>
        </a:stretch>
      </xdr:blipFill>
      <xdr:spPr>
        <a:xfrm>
          <a:off x="782955" y="26942415"/>
          <a:ext cx="3430905" cy="2413635"/>
        </a:xfrm>
        <a:prstGeom prst="rect">
          <a:avLst/>
        </a:prstGeom>
      </xdr:spPr>
    </xdr:pic>
    <xdr:clientData/>
  </xdr:twoCellAnchor>
  <xdr:twoCellAnchor editAs="oneCell">
    <xdr:from>
      <xdr:col>7</xdr:col>
      <xdr:colOff>371475</xdr:colOff>
      <xdr:row>133</xdr:row>
      <xdr:rowOff>76200</xdr:rowOff>
    </xdr:from>
    <xdr:to>
      <xdr:col>10</xdr:col>
      <xdr:colOff>857250</xdr:colOff>
      <xdr:row>146</xdr:row>
      <xdr:rowOff>104775</xdr:rowOff>
    </xdr:to>
    <xdr:pic>
      <xdr:nvPicPr>
        <xdr:cNvPr id="21" name="35 Imagen">
          <a:extLst>
            <a:ext uri="{FF2B5EF4-FFF2-40B4-BE49-F238E27FC236}">
              <a16:creationId xmlns:a16="http://schemas.microsoft.com/office/drawing/2014/main" id="{F0D23B98-75C0-40F6-90E3-69F7BBA083F8}"/>
            </a:ext>
          </a:extLst>
        </xdr:cNvPr>
        <xdr:cNvPicPr>
          <a:picLocks noChangeAspect="1"/>
        </xdr:cNvPicPr>
      </xdr:nvPicPr>
      <xdr:blipFill>
        <a:blip xmlns:r="http://schemas.openxmlformats.org/officeDocument/2006/relationships" r:embed="rId20"/>
        <a:stretch>
          <a:fillRect/>
        </a:stretch>
      </xdr:blipFill>
      <xdr:spPr>
        <a:xfrm>
          <a:off x="4859655" y="26951940"/>
          <a:ext cx="3427095" cy="2421255"/>
        </a:xfrm>
        <a:prstGeom prst="rect">
          <a:avLst/>
        </a:prstGeom>
      </xdr:spPr>
    </xdr:pic>
    <xdr:clientData/>
  </xdr:twoCellAnchor>
  <xdr:twoCellAnchor editAs="oneCell">
    <xdr:from>
      <xdr:col>2</xdr:col>
      <xdr:colOff>123825</xdr:colOff>
      <xdr:row>149</xdr:row>
      <xdr:rowOff>76200</xdr:rowOff>
    </xdr:from>
    <xdr:to>
      <xdr:col>6</xdr:col>
      <xdr:colOff>361950</xdr:colOff>
      <xdr:row>162</xdr:row>
      <xdr:rowOff>104775</xdr:rowOff>
    </xdr:to>
    <xdr:pic>
      <xdr:nvPicPr>
        <xdr:cNvPr id="22" name="36 Imagen">
          <a:extLst>
            <a:ext uri="{FF2B5EF4-FFF2-40B4-BE49-F238E27FC236}">
              <a16:creationId xmlns:a16="http://schemas.microsoft.com/office/drawing/2014/main" id="{23DA1801-EBB9-4A0C-A88C-F9A87BEF9EAD}"/>
            </a:ext>
          </a:extLst>
        </xdr:cNvPr>
        <xdr:cNvPicPr>
          <a:picLocks noChangeAspect="1"/>
        </xdr:cNvPicPr>
      </xdr:nvPicPr>
      <xdr:blipFill>
        <a:blip xmlns:r="http://schemas.openxmlformats.org/officeDocument/2006/relationships" r:embed="rId21"/>
        <a:stretch>
          <a:fillRect/>
        </a:stretch>
      </xdr:blipFill>
      <xdr:spPr>
        <a:xfrm>
          <a:off x="725805" y="30099000"/>
          <a:ext cx="3438525" cy="2421255"/>
        </a:xfrm>
        <a:prstGeom prst="rect">
          <a:avLst/>
        </a:prstGeom>
      </xdr:spPr>
    </xdr:pic>
    <xdr:clientData/>
  </xdr:twoCellAnchor>
  <xdr:twoCellAnchor editAs="oneCell">
    <xdr:from>
      <xdr:col>8</xdr:col>
      <xdr:colOff>9525</xdr:colOff>
      <xdr:row>149</xdr:row>
      <xdr:rowOff>76200</xdr:rowOff>
    </xdr:from>
    <xdr:to>
      <xdr:col>10</xdr:col>
      <xdr:colOff>876300</xdr:colOff>
      <xdr:row>162</xdr:row>
      <xdr:rowOff>104775</xdr:rowOff>
    </xdr:to>
    <xdr:pic>
      <xdr:nvPicPr>
        <xdr:cNvPr id="23" name="37 Imagen">
          <a:extLst>
            <a:ext uri="{FF2B5EF4-FFF2-40B4-BE49-F238E27FC236}">
              <a16:creationId xmlns:a16="http://schemas.microsoft.com/office/drawing/2014/main" id="{9C6F093F-15DC-4A62-A63E-F977409244C7}"/>
            </a:ext>
          </a:extLst>
        </xdr:cNvPr>
        <xdr:cNvPicPr>
          <a:picLocks noChangeAspect="1"/>
        </xdr:cNvPicPr>
      </xdr:nvPicPr>
      <xdr:blipFill>
        <a:blip xmlns:r="http://schemas.openxmlformats.org/officeDocument/2006/relationships" r:embed="rId22"/>
        <a:stretch>
          <a:fillRect/>
        </a:stretch>
      </xdr:blipFill>
      <xdr:spPr>
        <a:xfrm>
          <a:off x="4886325" y="30099000"/>
          <a:ext cx="3419475" cy="242125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D65DA6D2-7E58-4160-8C2C-3C9E15E5672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736E301F-5E60-4EC7-9BDF-F0F4CDD74D0D}"/>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358</xdr:row>
      <xdr:rowOff>0</xdr:rowOff>
    </xdr:from>
    <xdr:ext cx="2217420" cy="0"/>
    <xdr:pic>
      <xdr:nvPicPr>
        <xdr:cNvPr id="4" name="Imagen 3">
          <a:extLst>
            <a:ext uri="{FF2B5EF4-FFF2-40B4-BE49-F238E27FC236}">
              <a16:creationId xmlns:a16="http://schemas.microsoft.com/office/drawing/2014/main" id="{852E4E05-F46D-4A23-8177-45822A582390}"/>
            </a:ext>
          </a:extLst>
        </xdr:cNvPr>
        <xdr:cNvPicPr>
          <a:picLocks noChangeAspect="1"/>
        </xdr:cNvPicPr>
      </xdr:nvPicPr>
      <xdr:blipFill>
        <a:blip xmlns:r="http://schemas.openxmlformats.org/officeDocument/2006/relationships" r:embed="rId3"/>
        <a:stretch>
          <a:fillRect/>
        </a:stretch>
      </xdr:blipFill>
      <xdr:spPr>
        <a:xfrm>
          <a:off x="0" y="37757100"/>
          <a:ext cx="2217420" cy="0"/>
        </a:xfrm>
        <a:prstGeom prst="rect">
          <a:avLst/>
        </a:prstGeom>
      </xdr:spPr>
    </xdr:pic>
    <xdr:clientData/>
  </xdr:oneCellAnchor>
  <xdr:oneCellAnchor>
    <xdr:from>
      <xdr:col>0</xdr:col>
      <xdr:colOff>152400</xdr:colOff>
      <xdr:row>390</xdr:row>
      <xdr:rowOff>0</xdr:rowOff>
    </xdr:from>
    <xdr:ext cx="2217420" cy="0"/>
    <xdr:pic>
      <xdr:nvPicPr>
        <xdr:cNvPr id="5" name="Imagen 4">
          <a:extLst>
            <a:ext uri="{FF2B5EF4-FFF2-40B4-BE49-F238E27FC236}">
              <a16:creationId xmlns:a16="http://schemas.microsoft.com/office/drawing/2014/main" id="{79B612F2-26E8-4B10-9E1D-0ECBA45EFCD7}"/>
            </a:ext>
          </a:extLst>
        </xdr:cNvPr>
        <xdr:cNvPicPr>
          <a:picLocks noChangeAspect="1"/>
        </xdr:cNvPicPr>
      </xdr:nvPicPr>
      <xdr:blipFill>
        <a:blip xmlns:r="http://schemas.openxmlformats.org/officeDocument/2006/relationships" r:embed="rId3"/>
        <a:stretch>
          <a:fillRect/>
        </a:stretch>
      </xdr:blipFill>
      <xdr:spPr>
        <a:xfrm>
          <a:off x="152400" y="4373118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B35A6DD5-F077-419D-B44A-C0EAD8AC70E3}"/>
            </a:ext>
          </a:extLst>
        </xdr:cNvPr>
        <xdr:cNvPicPr>
          <a:picLocks noChangeAspect="1"/>
        </xdr:cNvPicPr>
      </xdr:nvPicPr>
      <xdr:blipFill>
        <a:blip xmlns:r="http://schemas.openxmlformats.org/officeDocument/2006/relationships" r:embed="rId4"/>
        <a:stretch>
          <a:fillRect/>
        </a:stretch>
      </xdr:blipFill>
      <xdr:spPr>
        <a:xfrm>
          <a:off x="5163396" y="7291917"/>
          <a:ext cx="0" cy="0"/>
        </a:xfrm>
        <a:prstGeom prst="rect">
          <a:avLst/>
        </a:prstGeom>
      </xdr:spPr>
    </xdr:pic>
    <xdr:clientData/>
  </xdr:oneCellAnchor>
  <xdr:oneCellAnchor>
    <xdr:from>
      <xdr:col>0</xdr:col>
      <xdr:colOff>152400</xdr:colOff>
      <xdr:row>405</xdr:row>
      <xdr:rowOff>0</xdr:rowOff>
    </xdr:from>
    <xdr:ext cx="2217420" cy="0"/>
    <xdr:pic>
      <xdr:nvPicPr>
        <xdr:cNvPr id="7" name="Imagen 6">
          <a:extLst>
            <a:ext uri="{FF2B5EF4-FFF2-40B4-BE49-F238E27FC236}">
              <a16:creationId xmlns:a16="http://schemas.microsoft.com/office/drawing/2014/main" id="{BBF8DD49-F01E-4EEB-A2D1-1749E96157F0}"/>
            </a:ext>
          </a:extLst>
        </xdr:cNvPr>
        <xdr:cNvPicPr>
          <a:picLocks noChangeAspect="1"/>
        </xdr:cNvPicPr>
      </xdr:nvPicPr>
      <xdr:blipFill>
        <a:blip xmlns:r="http://schemas.openxmlformats.org/officeDocument/2006/relationships" r:embed="rId3"/>
        <a:stretch>
          <a:fillRect/>
        </a:stretch>
      </xdr:blipFill>
      <xdr:spPr>
        <a:xfrm>
          <a:off x="152400" y="43731180"/>
          <a:ext cx="2217420" cy="0"/>
        </a:xfrm>
        <a:prstGeom prst="rect">
          <a:avLst/>
        </a:prstGeom>
      </xdr:spPr>
    </xdr:pic>
    <xdr:clientData/>
  </xdr:oneCellAnchor>
  <xdr:oneCellAnchor>
    <xdr:from>
      <xdr:col>0</xdr:col>
      <xdr:colOff>152400</xdr:colOff>
      <xdr:row>405</xdr:row>
      <xdr:rowOff>0</xdr:rowOff>
    </xdr:from>
    <xdr:ext cx="2217420" cy="0"/>
    <xdr:pic>
      <xdr:nvPicPr>
        <xdr:cNvPr id="8" name="Imagen 7">
          <a:extLst>
            <a:ext uri="{FF2B5EF4-FFF2-40B4-BE49-F238E27FC236}">
              <a16:creationId xmlns:a16="http://schemas.microsoft.com/office/drawing/2014/main" id="{81C39004-2533-4E91-B398-56588B235E82}"/>
            </a:ext>
          </a:extLst>
        </xdr:cNvPr>
        <xdr:cNvPicPr>
          <a:picLocks noChangeAspect="1"/>
        </xdr:cNvPicPr>
      </xdr:nvPicPr>
      <xdr:blipFill>
        <a:blip xmlns:r="http://schemas.openxmlformats.org/officeDocument/2006/relationships" r:embed="rId3"/>
        <a:stretch>
          <a:fillRect/>
        </a:stretch>
      </xdr:blipFill>
      <xdr:spPr>
        <a:xfrm>
          <a:off x="152400" y="43731180"/>
          <a:ext cx="2217420" cy="0"/>
        </a:xfrm>
        <a:prstGeom prst="rect">
          <a:avLst/>
        </a:prstGeom>
      </xdr:spPr>
    </xdr:pic>
    <xdr:clientData/>
  </xdr:oneCellAnchor>
  <xdr:oneCellAnchor>
    <xdr:from>
      <xdr:col>0</xdr:col>
      <xdr:colOff>152400</xdr:colOff>
      <xdr:row>374</xdr:row>
      <xdr:rowOff>152400</xdr:rowOff>
    </xdr:from>
    <xdr:ext cx="2217420" cy="0"/>
    <xdr:pic>
      <xdr:nvPicPr>
        <xdr:cNvPr id="9" name="Imagen 8">
          <a:extLst>
            <a:ext uri="{FF2B5EF4-FFF2-40B4-BE49-F238E27FC236}">
              <a16:creationId xmlns:a16="http://schemas.microsoft.com/office/drawing/2014/main" id="{0F1DFA29-0034-4CF0-9A64-AE036E5CAA70}"/>
            </a:ext>
          </a:extLst>
        </xdr:cNvPr>
        <xdr:cNvPicPr>
          <a:picLocks noChangeAspect="1"/>
        </xdr:cNvPicPr>
      </xdr:nvPicPr>
      <xdr:blipFill>
        <a:blip xmlns:r="http://schemas.openxmlformats.org/officeDocument/2006/relationships" r:embed="rId3"/>
        <a:stretch>
          <a:fillRect/>
        </a:stretch>
      </xdr:blipFill>
      <xdr:spPr>
        <a:xfrm>
          <a:off x="152400" y="40942260"/>
          <a:ext cx="2217420" cy="0"/>
        </a:xfrm>
        <a:prstGeom prst="rect">
          <a:avLst/>
        </a:prstGeom>
      </xdr:spPr>
    </xdr:pic>
    <xdr:clientData/>
  </xdr:oneCellAnchor>
  <xdr:oneCellAnchor>
    <xdr:from>
      <xdr:col>0</xdr:col>
      <xdr:colOff>190500</xdr:colOff>
      <xdr:row>422</xdr:row>
      <xdr:rowOff>85725</xdr:rowOff>
    </xdr:from>
    <xdr:ext cx="3360420" cy="2522220"/>
    <xdr:pic>
      <xdr:nvPicPr>
        <xdr:cNvPr id="10" name="Imagen 9">
          <a:extLst>
            <a:ext uri="{FF2B5EF4-FFF2-40B4-BE49-F238E27FC236}">
              <a16:creationId xmlns:a16="http://schemas.microsoft.com/office/drawing/2014/main" id="{6CB667AE-E420-4E32-A0A7-D1CF801C7837}"/>
            </a:ext>
          </a:extLst>
        </xdr:cNvPr>
        <xdr:cNvPicPr>
          <a:picLocks noChangeAspect="1"/>
        </xdr:cNvPicPr>
      </xdr:nvPicPr>
      <xdr:blipFill>
        <a:blip xmlns:r="http://schemas.openxmlformats.org/officeDocument/2006/relationships" r:embed="rId5"/>
        <a:stretch>
          <a:fillRect/>
        </a:stretch>
      </xdr:blipFill>
      <xdr:spPr>
        <a:xfrm>
          <a:off x="190500" y="46887765"/>
          <a:ext cx="3360420" cy="2522220"/>
        </a:xfrm>
        <a:prstGeom prst="rect">
          <a:avLst/>
        </a:prstGeom>
      </xdr:spPr>
    </xdr:pic>
    <xdr:clientData/>
  </xdr:oneCellAnchor>
  <xdr:oneCellAnchor>
    <xdr:from>
      <xdr:col>6</xdr:col>
      <xdr:colOff>342900</xdr:colOff>
      <xdr:row>422</xdr:row>
      <xdr:rowOff>76200</xdr:rowOff>
    </xdr:from>
    <xdr:ext cx="3360420" cy="2514600"/>
    <xdr:pic>
      <xdr:nvPicPr>
        <xdr:cNvPr id="11" name="Imagen 10">
          <a:extLst>
            <a:ext uri="{FF2B5EF4-FFF2-40B4-BE49-F238E27FC236}">
              <a16:creationId xmlns:a16="http://schemas.microsoft.com/office/drawing/2014/main" id="{B7BCC206-D2A7-454B-B53C-49853055FB74}"/>
            </a:ext>
          </a:extLst>
        </xdr:cNvPr>
        <xdr:cNvPicPr>
          <a:picLocks noChangeAspect="1"/>
        </xdr:cNvPicPr>
      </xdr:nvPicPr>
      <xdr:blipFill>
        <a:blip xmlns:r="http://schemas.openxmlformats.org/officeDocument/2006/relationships" r:embed="rId6"/>
        <a:stretch>
          <a:fillRect/>
        </a:stretch>
      </xdr:blipFill>
      <xdr:spPr>
        <a:xfrm>
          <a:off x="4945380" y="46878240"/>
          <a:ext cx="3360420" cy="2514600"/>
        </a:xfrm>
        <a:prstGeom prst="rect">
          <a:avLst/>
        </a:prstGeom>
      </xdr:spPr>
    </xdr:pic>
    <xdr:clientData/>
  </xdr:oneCellAnchor>
  <xdr:twoCellAnchor editAs="oneCell">
    <xdr:from>
      <xdr:col>0</xdr:col>
      <xdr:colOff>371475</xdr:colOff>
      <xdr:row>470</xdr:row>
      <xdr:rowOff>85725</xdr:rowOff>
    </xdr:from>
    <xdr:to>
      <xdr:col>4</xdr:col>
      <xdr:colOff>683895</xdr:colOff>
      <xdr:row>483</xdr:row>
      <xdr:rowOff>131445</xdr:rowOff>
    </xdr:to>
    <xdr:pic>
      <xdr:nvPicPr>
        <xdr:cNvPr id="12" name="Imagen 11">
          <a:extLst>
            <a:ext uri="{FF2B5EF4-FFF2-40B4-BE49-F238E27FC236}">
              <a16:creationId xmlns:a16="http://schemas.microsoft.com/office/drawing/2014/main" id="{1178E2BE-00E0-4837-8E10-0D5C69E621CA}"/>
            </a:ext>
          </a:extLst>
        </xdr:cNvPr>
        <xdr:cNvPicPr>
          <a:picLocks noChangeAspect="1"/>
        </xdr:cNvPicPr>
      </xdr:nvPicPr>
      <xdr:blipFill>
        <a:blip xmlns:r="http://schemas.openxmlformats.org/officeDocument/2006/relationships" r:embed="rId7"/>
        <a:stretch>
          <a:fillRect/>
        </a:stretch>
      </xdr:blipFill>
      <xdr:spPr>
        <a:xfrm>
          <a:off x="371475" y="52945665"/>
          <a:ext cx="3482340" cy="2423160"/>
        </a:xfrm>
        <a:prstGeom prst="rect">
          <a:avLst/>
        </a:prstGeom>
      </xdr:spPr>
    </xdr:pic>
    <xdr:clientData/>
  </xdr:twoCellAnchor>
  <xdr:twoCellAnchor editAs="oneCell">
    <xdr:from>
      <xdr:col>6</xdr:col>
      <xdr:colOff>390525</xdr:colOff>
      <xdr:row>470</xdr:row>
      <xdr:rowOff>85725</xdr:rowOff>
    </xdr:from>
    <xdr:to>
      <xdr:col>10</xdr:col>
      <xdr:colOff>131445</xdr:colOff>
      <xdr:row>483</xdr:row>
      <xdr:rowOff>131445</xdr:rowOff>
    </xdr:to>
    <xdr:pic>
      <xdr:nvPicPr>
        <xdr:cNvPr id="13" name="Imagen 12">
          <a:extLst>
            <a:ext uri="{FF2B5EF4-FFF2-40B4-BE49-F238E27FC236}">
              <a16:creationId xmlns:a16="http://schemas.microsoft.com/office/drawing/2014/main" id="{9222510C-09E3-461C-B479-093B403BD20E}"/>
            </a:ext>
          </a:extLst>
        </xdr:cNvPr>
        <xdr:cNvPicPr>
          <a:picLocks noChangeAspect="1"/>
        </xdr:cNvPicPr>
      </xdr:nvPicPr>
      <xdr:blipFill>
        <a:blip xmlns:r="http://schemas.openxmlformats.org/officeDocument/2006/relationships" r:embed="rId8"/>
        <a:stretch>
          <a:fillRect/>
        </a:stretch>
      </xdr:blipFill>
      <xdr:spPr>
        <a:xfrm>
          <a:off x="4993005" y="52945665"/>
          <a:ext cx="3489960" cy="2423160"/>
        </a:xfrm>
        <a:prstGeom prst="rect">
          <a:avLst/>
        </a:prstGeom>
      </xdr:spPr>
    </xdr:pic>
    <xdr:clientData/>
  </xdr:twoCellAnchor>
  <xdr:twoCellAnchor editAs="oneCell">
    <xdr:from>
      <xdr:col>0</xdr:col>
      <xdr:colOff>342900</xdr:colOff>
      <xdr:row>486</xdr:row>
      <xdr:rowOff>142875</xdr:rowOff>
    </xdr:from>
    <xdr:to>
      <xdr:col>4</xdr:col>
      <xdr:colOff>647700</xdr:colOff>
      <xdr:row>499</xdr:row>
      <xdr:rowOff>180975</xdr:rowOff>
    </xdr:to>
    <xdr:pic>
      <xdr:nvPicPr>
        <xdr:cNvPr id="14" name="Imagen 13">
          <a:extLst>
            <a:ext uri="{FF2B5EF4-FFF2-40B4-BE49-F238E27FC236}">
              <a16:creationId xmlns:a16="http://schemas.microsoft.com/office/drawing/2014/main" id="{4D1571FB-9C6E-48FA-A516-770F22AD459D}"/>
            </a:ext>
          </a:extLst>
        </xdr:cNvPr>
        <xdr:cNvPicPr>
          <a:picLocks noChangeAspect="1"/>
        </xdr:cNvPicPr>
      </xdr:nvPicPr>
      <xdr:blipFill>
        <a:blip xmlns:r="http://schemas.openxmlformats.org/officeDocument/2006/relationships" r:embed="rId9"/>
        <a:stretch>
          <a:fillRect/>
        </a:stretch>
      </xdr:blipFill>
      <xdr:spPr>
        <a:xfrm>
          <a:off x="342900" y="55944135"/>
          <a:ext cx="3474720" cy="2415540"/>
        </a:xfrm>
        <a:prstGeom prst="rect">
          <a:avLst/>
        </a:prstGeom>
      </xdr:spPr>
    </xdr:pic>
    <xdr:clientData/>
  </xdr:twoCellAnchor>
  <xdr:twoCellAnchor editAs="oneCell">
    <xdr:from>
      <xdr:col>6</xdr:col>
      <xdr:colOff>447675</xdr:colOff>
      <xdr:row>486</xdr:row>
      <xdr:rowOff>66675</xdr:rowOff>
    </xdr:from>
    <xdr:to>
      <xdr:col>10</xdr:col>
      <xdr:colOff>180975</xdr:colOff>
      <xdr:row>499</xdr:row>
      <xdr:rowOff>104775</xdr:rowOff>
    </xdr:to>
    <xdr:pic>
      <xdr:nvPicPr>
        <xdr:cNvPr id="15" name="Imagen 14">
          <a:extLst>
            <a:ext uri="{FF2B5EF4-FFF2-40B4-BE49-F238E27FC236}">
              <a16:creationId xmlns:a16="http://schemas.microsoft.com/office/drawing/2014/main" id="{F401A24A-4134-4D47-90F5-C5C62BA14EB5}"/>
            </a:ext>
          </a:extLst>
        </xdr:cNvPr>
        <xdr:cNvPicPr>
          <a:picLocks noChangeAspect="1"/>
        </xdr:cNvPicPr>
      </xdr:nvPicPr>
      <xdr:blipFill>
        <a:blip xmlns:r="http://schemas.openxmlformats.org/officeDocument/2006/relationships" r:embed="rId10"/>
        <a:stretch>
          <a:fillRect/>
        </a:stretch>
      </xdr:blipFill>
      <xdr:spPr>
        <a:xfrm>
          <a:off x="5050155" y="55867935"/>
          <a:ext cx="3482340" cy="2415540"/>
        </a:xfrm>
        <a:prstGeom prst="rect">
          <a:avLst/>
        </a:prstGeom>
      </xdr:spPr>
    </xdr:pic>
    <xdr:clientData/>
  </xdr:twoCellAnchor>
  <xdr:oneCellAnchor>
    <xdr:from>
      <xdr:col>0</xdr:col>
      <xdr:colOff>552450</xdr:colOff>
      <xdr:row>69</xdr:row>
      <xdr:rowOff>76200</xdr:rowOff>
    </xdr:from>
    <xdr:ext cx="3360420" cy="2522220"/>
    <xdr:pic>
      <xdr:nvPicPr>
        <xdr:cNvPr id="16" name="Imagen 15">
          <a:extLst>
            <a:ext uri="{FF2B5EF4-FFF2-40B4-BE49-F238E27FC236}">
              <a16:creationId xmlns:a16="http://schemas.microsoft.com/office/drawing/2014/main" id="{E6773CEA-9C45-4150-80E6-6CFE7CE86700}"/>
            </a:ext>
          </a:extLst>
        </xdr:cNvPr>
        <xdr:cNvPicPr>
          <a:picLocks noChangeAspect="1"/>
        </xdr:cNvPicPr>
      </xdr:nvPicPr>
      <xdr:blipFill>
        <a:blip xmlns:r="http://schemas.openxmlformats.org/officeDocument/2006/relationships" r:embed="rId11"/>
        <a:stretch>
          <a:fillRect/>
        </a:stretch>
      </xdr:blipFill>
      <xdr:spPr>
        <a:xfrm>
          <a:off x="552450" y="1432560"/>
          <a:ext cx="3360420" cy="2522220"/>
        </a:xfrm>
        <a:prstGeom prst="rect">
          <a:avLst/>
        </a:prstGeom>
      </xdr:spPr>
    </xdr:pic>
    <xdr:clientData/>
  </xdr:oneCellAnchor>
  <xdr:oneCellAnchor>
    <xdr:from>
      <xdr:col>6</xdr:col>
      <xdr:colOff>514350</xdr:colOff>
      <xdr:row>69</xdr:row>
      <xdr:rowOff>114300</xdr:rowOff>
    </xdr:from>
    <xdr:ext cx="3352800" cy="2514600"/>
    <xdr:pic>
      <xdr:nvPicPr>
        <xdr:cNvPr id="17" name="Imagen 16">
          <a:extLst>
            <a:ext uri="{FF2B5EF4-FFF2-40B4-BE49-F238E27FC236}">
              <a16:creationId xmlns:a16="http://schemas.microsoft.com/office/drawing/2014/main" id="{B6255BE0-82E4-45B5-90C5-0379E8B065F1}"/>
            </a:ext>
          </a:extLst>
        </xdr:cNvPr>
        <xdr:cNvPicPr>
          <a:picLocks noChangeAspect="1"/>
        </xdr:cNvPicPr>
      </xdr:nvPicPr>
      <xdr:blipFill>
        <a:blip xmlns:r="http://schemas.openxmlformats.org/officeDocument/2006/relationships" r:embed="rId12"/>
        <a:stretch>
          <a:fillRect/>
        </a:stretch>
      </xdr:blipFill>
      <xdr:spPr>
        <a:xfrm>
          <a:off x="5116830" y="1470660"/>
          <a:ext cx="3352800" cy="2514600"/>
        </a:xfrm>
        <a:prstGeom prst="rect">
          <a:avLst/>
        </a:prstGeom>
      </xdr:spPr>
    </xdr:pic>
    <xdr:clientData/>
  </xdr:oneCellAnchor>
  <xdr:oneCellAnchor>
    <xdr:from>
      <xdr:col>0</xdr:col>
      <xdr:colOff>371475</xdr:colOff>
      <xdr:row>133</xdr:row>
      <xdr:rowOff>85725</xdr:rowOff>
    </xdr:from>
    <xdr:ext cx="3352800" cy="2514600"/>
    <xdr:pic>
      <xdr:nvPicPr>
        <xdr:cNvPr id="18" name="Imagen 17">
          <a:extLst>
            <a:ext uri="{FF2B5EF4-FFF2-40B4-BE49-F238E27FC236}">
              <a16:creationId xmlns:a16="http://schemas.microsoft.com/office/drawing/2014/main" id="{722290A2-A116-4814-BEA5-56906C97CE3F}"/>
            </a:ext>
          </a:extLst>
        </xdr:cNvPr>
        <xdr:cNvPicPr>
          <a:picLocks noChangeAspect="1"/>
        </xdr:cNvPicPr>
      </xdr:nvPicPr>
      <xdr:blipFill>
        <a:blip xmlns:r="http://schemas.openxmlformats.org/officeDocument/2006/relationships" r:embed="rId13"/>
        <a:stretch>
          <a:fillRect/>
        </a:stretch>
      </xdr:blipFill>
      <xdr:spPr>
        <a:xfrm>
          <a:off x="371475" y="4383405"/>
          <a:ext cx="3352800" cy="2514600"/>
        </a:xfrm>
        <a:prstGeom prst="rect">
          <a:avLst/>
        </a:prstGeom>
      </xdr:spPr>
    </xdr:pic>
    <xdr:clientData/>
  </xdr:oneCellAnchor>
  <xdr:oneCellAnchor>
    <xdr:from>
      <xdr:col>6</xdr:col>
      <xdr:colOff>438150</xdr:colOff>
      <xdr:row>133</xdr:row>
      <xdr:rowOff>47625</xdr:rowOff>
    </xdr:from>
    <xdr:ext cx="3352800" cy="2514600"/>
    <xdr:pic>
      <xdr:nvPicPr>
        <xdr:cNvPr id="19" name="Imagen 18">
          <a:extLst>
            <a:ext uri="{FF2B5EF4-FFF2-40B4-BE49-F238E27FC236}">
              <a16:creationId xmlns:a16="http://schemas.microsoft.com/office/drawing/2014/main" id="{01072202-3E3E-453F-9EA0-9DBC359C1113}"/>
            </a:ext>
          </a:extLst>
        </xdr:cNvPr>
        <xdr:cNvPicPr>
          <a:picLocks noChangeAspect="1"/>
        </xdr:cNvPicPr>
      </xdr:nvPicPr>
      <xdr:blipFill>
        <a:blip xmlns:r="http://schemas.openxmlformats.org/officeDocument/2006/relationships" r:embed="rId14"/>
        <a:stretch>
          <a:fillRect/>
        </a:stretch>
      </xdr:blipFill>
      <xdr:spPr>
        <a:xfrm>
          <a:off x="5040630" y="4345305"/>
          <a:ext cx="3352800" cy="2514600"/>
        </a:xfrm>
        <a:prstGeom prst="rect">
          <a:avLst/>
        </a:prstGeom>
      </xdr:spPr>
    </xdr:pic>
    <xdr:clientData/>
  </xdr:oneCellAnchor>
  <xdr:oneCellAnchor>
    <xdr:from>
      <xdr:col>0</xdr:col>
      <xdr:colOff>514350</xdr:colOff>
      <xdr:row>149</xdr:row>
      <xdr:rowOff>47625</xdr:rowOff>
    </xdr:from>
    <xdr:ext cx="3352800" cy="2514600"/>
    <xdr:pic>
      <xdr:nvPicPr>
        <xdr:cNvPr id="20" name="Imagen 19">
          <a:extLst>
            <a:ext uri="{FF2B5EF4-FFF2-40B4-BE49-F238E27FC236}">
              <a16:creationId xmlns:a16="http://schemas.microsoft.com/office/drawing/2014/main" id="{17A0581F-A9D0-42E7-BE91-07158F807A13}"/>
            </a:ext>
          </a:extLst>
        </xdr:cNvPr>
        <xdr:cNvPicPr>
          <a:picLocks noChangeAspect="1"/>
        </xdr:cNvPicPr>
      </xdr:nvPicPr>
      <xdr:blipFill>
        <a:blip xmlns:r="http://schemas.openxmlformats.org/officeDocument/2006/relationships" r:embed="rId15"/>
        <a:stretch>
          <a:fillRect/>
        </a:stretch>
      </xdr:blipFill>
      <xdr:spPr>
        <a:xfrm>
          <a:off x="514350" y="7286625"/>
          <a:ext cx="3352800" cy="2514600"/>
        </a:xfrm>
        <a:prstGeom prst="rect">
          <a:avLst/>
        </a:prstGeom>
      </xdr:spPr>
    </xdr:pic>
    <xdr:clientData/>
  </xdr:oneCellAnchor>
  <xdr:oneCellAnchor>
    <xdr:from>
      <xdr:col>6</xdr:col>
      <xdr:colOff>457200</xdr:colOff>
      <xdr:row>149</xdr:row>
      <xdr:rowOff>95250</xdr:rowOff>
    </xdr:from>
    <xdr:ext cx="3352800" cy="2514600"/>
    <xdr:pic>
      <xdr:nvPicPr>
        <xdr:cNvPr id="21" name="Imagen 20">
          <a:extLst>
            <a:ext uri="{FF2B5EF4-FFF2-40B4-BE49-F238E27FC236}">
              <a16:creationId xmlns:a16="http://schemas.microsoft.com/office/drawing/2014/main" id="{4F4F802F-8674-42BB-AB7F-E2E5E6CCBC1E}"/>
            </a:ext>
          </a:extLst>
        </xdr:cNvPr>
        <xdr:cNvPicPr>
          <a:picLocks noChangeAspect="1"/>
        </xdr:cNvPicPr>
      </xdr:nvPicPr>
      <xdr:blipFill>
        <a:blip xmlns:r="http://schemas.openxmlformats.org/officeDocument/2006/relationships" r:embed="rId16"/>
        <a:stretch>
          <a:fillRect/>
        </a:stretch>
      </xdr:blipFill>
      <xdr:spPr>
        <a:xfrm>
          <a:off x="5059680" y="7334250"/>
          <a:ext cx="3352800" cy="2514600"/>
        </a:xfrm>
        <a:prstGeom prst="rect">
          <a:avLst/>
        </a:prstGeom>
      </xdr:spPr>
    </xdr:pic>
    <xdr:clientData/>
  </xdr:oneCellAnchor>
  <xdr:oneCellAnchor>
    <xdr:from>
      <xdr:col>0</xdr:col>
      <xdr:colOff>504825</xdr:colOff>
      <xdr:row>166</xdr:row>
      <xdr:rowOff>57150</xdr:rowOff>
    </xdr:from>
    <xdr:ext cx="3360420" cy="2522220"/>
    <xdr:pic>
      <xdr:nvPicPr>
        <xdr:cNvPr id="22" name="Imagen 21">
          <a:extLst>
            <a:ext uri="{FF2B5EF4-FFF2-40B4-BE49-F238E27FC236}">
              <a16:creationId xmlns:a16="http://schemas.microsoft.com/office/drawing/2014/main" id="{586D178C-8CC3-4E5A-A88F-A2A3BB82F66A}"/>
            </a:ext>
          </a:extLst>
        </xdr:cNvPr>
        <xdr:cNvPicPr>
          <a:picLocks noChangeAspect="1"/>
        </xdr:cNvPicPr>
      </xdr:nvPicPr>
      <xdr:blipFill>
        <a:blip xmlns:r="http://schemas.openxmlformats.org/officeDocument/2006/relationships" r:embed="rId17"/>
        <a:stretch>
          <a:fillRect/>
        </a:stretch>
      </xdr:blipFill>
      <xdr:spPr>
        <a:xfrm>
          <a:off x="504825" y="10397490"/>
          <a:ext cx="3360420" cy="2522220"/>
        </a:xfrm>
        <a:prstGeom prst="rect">
          <a:avLst/>
        </a:prstGeom>
      </xdr:spPr>
    </xdr:pic>
    <xdr:clientData/>
  </xdr:oneCellAnchor>
  <xdr:oneCellAnchor>
    <xdr:from>
      <xdr:col>6</xdr:col>
      <xdr:colOff>542925</xdr:colOff>
      <xdr:row>166</xdr:row>
      <xdr:rowOff>57150</xdr:rowOff>
    </xdr:from>
    <xdr:ext cx="3352800" cy="2514600"/>
    <xdr:pic>
      <xdr:nvPicPr>
        <xdr:cNvPr id="23" name="Imagen 22">
          <a:extLst>
            <a:ext uri="{FF2B5EF4-FFF2-40B4-BE49-F238E27FC236}">
              <a16:creationId xmlns:a16="http://schemas.microsoft.com/office/drawing/2014/main" id="{38F70061-C211-4ED5-B4F7-3268C3452390}"/>
            </a:ext>
          </a:extLst>
        </xdr:cNvPr>
        <xdr:cNvPicPr>
          <a:picLocks noChangeAspect="1"/>
        </xdr:cNvPicPr>
      </xdr:nvPicPr>
      <xdr:blipFill>
        <a:blip xmlns:r="http://schemas.openxmlformats.org/officeDocument/2006/relationships" r:embed="rId18"/>
        <a:stretch>
          <a:fillRect/>
        </a:stretch>
      </xdr:blipFill>
      <xdr:spPr>
        <a:xfrm>
          <a:off x="5145405" y="10397490"/>
          <a:ext cx="3352800" cy="2514600"/>
        </a:xfrm>
        <a:prstGeom prst="rect">
          <a:avLst/>
        </a:prstGeom>
      </xdr:spPr>
    </xdr:pic>
    <xdr:clientData/>
  </xdr:oneCellAnchor>
  <xdr:oneCellAnchor>
    <xdr:from>
      <xdr:col>0</xdr:col>
      <xdr:colOff>400050</xdr:colOff>
      <xdr:row>182</xdr:row>
      <xdr:rowOff>66675</xdr:rowOff>
    </xdr:from>
    <xdr:ext cx="3352800" cy="2514600"/>
    <xdr:pic>
      <xdr:nvPicPr>
        <xdr:cNvPr id="24" name="Imagen 23">
          <a:extLst>
            <a:ext uri="{FF2B5EF4-FFF2-40B4-BE49-F238E27FC236}">
              <a16:creationId xmlns:a16="http://schemas.microsoft.com/office/drawing/2014/main" id="{19420A82-682A-4D92-9336-ADDCC635D72D}"/>
            </a:ext>
          </a:extLst>
        </xdr:cNvPr>
        <xdr:cNvPicPr>
          <a:picLocks noChangeAspect="1"/>
        </xdr:cNvPicPr>
      </xdr:nvPicPr>
      <xdr:blipFill>
        <a:blip xmlns:r="http://schemas.openxmlformats.org/officeDocument/2006/relationships" r:embed="rId19"/>
        <a:stretch>
          <a:fillRect/>
        </a:stretch>
      </xdr:blipFill>
      <xdr:spPr>
        <a:xfrm>
          <a:off x="400050" y="13348335"/>
          <a:ext cx="3352800" cy="2514600"/>
        </a:xfrm>
        <a:prstGeom prst="rect">
          <a:avLst/>
        </a:prstGeom>
      </xdr:spPr>
    </xdr:pic>
    <xdr:clientData/>
  </xdr:oneCellAnchor>
  <xdr:oneCellAnchor>
    <xdr:from>
      <xdr:col>6</xdr:col>
      <xdr:colOff>523875</xdr:colOff>
      <xdr:row>182</xdr:row>
      <xdr:rowOff>76200</xdr:rowOff>
    </xdr:from>
    <xdr:ext cx="3352800" cy="2514600"/>
    <xdr:pic>
      <xdr:nvPicPr>
        <xdr:cNvPr id="25" name="Imagen 24">
          <a:extLst>
            <a:ext uri="{FF2B5EF4-FFF2-40B4-BE49-F238E27FC236}">
              <a16:creationId xmlns:a16="http://schemas.microsoft.com/office/drawing/2014/main" id="{FCA4D004-D859-462C-87D3-D3A4B4B83C31}"/>
            </a:ext>
          </a:extLst>
        </xdr:cNvPr>
        <xdr:cNvPicPr>
          <a:picLocks noChangeAspect="1"/>
        </xdr:cNvPicPr>
      </xdr:nvPicPr>
      <xdr:blipFill>
        <a:blip xmlns:r="http://schemas.openxmlformats.org/officeDocument/2006/relationships" r:embed="rId20"/>
        <a:stretch>
          <a:fillRect/>
        </a:stretch>
      </xdr:blipFill>
      <xdr:spPr>
        <a:xfrm>
          <a:off x="5126355" y="13357860"/>
          <a:ext cx="3352800" cy="2514600"/>
        </a:xfrm>
        <a:prstGeom prst="rect">
          <a:avLst/>
        </a:prstGeom>
      </xdr:spPr>
    </xdr:pic>
    <xdr:clientData/>
  </xdr:oneCellAnchor>
  <xdr:oneCellAnchor>
    <xdr:from>
      <xdr:col>0</xdr:col>
      <xdr:colOff>371475</xdr:colOff>
      <xdr:row>243</xdr:row>
      <xdr:rowOff>57150</xdr:rowOff>
    </xdr:from>
    <xdr:ext cx="3352800" cy="2514600"/>
    <xdr:pic>
      <xdr:nvPicPr>
        <xdr:cNvPr id="26" name="Imagen 25">
          <a:extLst>
            <a:ext uri="{FF2B5EF4-FFF2-40B4-BE49-F238E27FC236}">
              <a16:creationId xmlns:a16="http://schemas.microsoft.com/office/drawing/2014/main" id="{7F007C0A-B3B2-4980-8CAC-1E0EE807B068}"/>
            </a:ext>
          </a:extLst>
        </xdr:cNvPr>
        <xdr:cNvPicPr>
          <a:picLocks noChangeAspect="1"/>
        </xdr:cNvPicPr>
      </xdr:nvPicPr>
      <xdr:blipFill>
        <a:blip xmlns:r="http://schemas.openxmlformats.org/officeDocument/2006/relationships" r:embed="rId21"/>
        <a:stretch>
          <a:fillRect/>
        </a:stretch>
      </xdr:blipFill>
      <xdr:spPr>
        <a:xfrm>
          <a:off x="371475" y="16386810"/>
          <a:ext cx="3352800" cy="2514600"/>
        </a:xfrm>
        <a:prstGeom prst="rect">
          <a:avLst/>
        </a:prstGeom>
      </xdr:spPr>
    </xdr:pic>
    <xdr:clientData/>
  </xdr:oneCellAnchor>
  <xdr:oneCellAnchor>
    <xdr:from>
      <xdr:col>6</xdr:col>
      <xdr:colOff>400050</xdr:colOff>
      <xdr:row>243</xdr:row>
      <xdr:rowOff>47625</xdr:rowOff>
    </xdr:from>
    <xdr:ext cx="3352800" cy="2514600"/>
    <xdr:pic>
      <xdr:nvPicPr>
        <xdr:cNvPr id="27" name="Imagen 26">
          <a:extLst>
            <a:ext uri="{FF2B5EF4-FFF2-40B4-BE49-F238E27FC236}">
              <a16:creationId xmlns:a16="http://schemas.microsoft.com/office/drawing/2014/main" id="{D89ED3E2-76D3-438C-B1EF-E8E186C1182B}"/>
            </a:ext>
          </a:extLst>
        </xdr:cNvPr>
        <xdr:cNvPicPr>
          <a:picLocks noChangeAspect="1"/>
        </xdr:cNvPicPr>
      </xdr:nvPicPr>
      <xdr:blipFill>
        <a:blip xmlns:r="http://schemas.openxmlformats.org/officeDocument/2006/relationships" r:embed="rId22"/>
        <a:stretch>
          <a:fillRect/>
        </a:stretch>
      </xdr:blipFill>
      <xdr:spPr>
        <a:xfrm>
          <a:off x="5002530" y="16377285"/>
          <a:ext cx="3352800" cy="2514600"/>
        </a:xfrm>
        <a:prstGeom prst="rect">
          <a:avLst/>
        </a:prstGeom>
      </xdr:spPr>
    </xdr:pic>
    <xdr:clientData/>
  </xdr:oneCellAnchor>
  <xdr:oneCellAnchor>
    <xdr:from>
      <xdr:col>0</xdr:col>
      <xdr:colOff>285750</xdr:colOff>
      <xdr:row>259</xdr:row>
      <xdr:rowOff>76200</xdr:rowOff>
    </xdr:from>
    <xdr:ext cx="3352800" cy="2514600"/>
    <xdr:pic>
      <xdr:nvPicPr>
        <xdr:cNvPr id="28" name="Imagen 27">
          <a:extLst>
            <a:ext uri="{FF2B5EF4-FFF2-40B4-BE49-F238E27FC236}">
              <a16:creationId xmlns:a16="http://schemas.microsoft.com/office/drawing/2014/main" id="{411269A8-2062-49AA-89ED-5048F7FF432D}"/>
            </a:ext>
          </a:extLst>
        </xdr:cNvPr>
        <xdr:cNvPicPr>
          <a:picLocks noChangeAspect="1"/>
        </xdr:cNvPicPr>
      </xdr:nvPicPr>
      <xdr:blipFill>
        <a:blip xmlns:r="http://schemas.openxmlformats.org/officeDocument/2006/relationships" r:embed="rId23"/>
        <a:stretch>
          <a:fillRect/>
        </a:stretch>
      </xdr:blipFill>
      <xdr:spPr>
        <a:xfrm>
          <a:off x="285750" y="19453860"/>
          <a:ext cx="3352800" cy="2514600"/>
        </a:xfrm>
        <a:prstGeom prst="rect">
          <a:avLst/>
        </a:prstGeom>
      </xdr:spPr>
    </xdr:pic>
    <xdr:clientData/>
  </xdr:oneCellAnchor>
  <xdr:oneCellAnchor>
    <xdr:from>
      <xdr:col>6</xdr:col>
      <xdr:colOff>400050</xdr:colOff>
      <xdr:row>259</xdr:row>
      <xdr:rowOff>123825</xdr:rowOff>
    </xdr:from>
    <xdr:ext cx="3352800" cy="2514600"/>
    <xdr:pic>
      <xdr:nvPicPr>
        <xdr:cNvPr id="29" name="Imagen 28">
          <a:extLst>
            <a:ext uri="{FF2B5EF4-FFF2-40B4-BE49-F238E27FC236}">
              <a16:creationId xmlns:a16="http://schemas.microsoft.com/office/drawing/2014/main" id="{4C0159DC-5778-4B0D-AD16-F8A90A8C9146}"/>
            </a:ext>
          </a:extLst>
        </xdr:cNvPr>
        <xdr:cNvPicPr>
          <a:picLocks noChangeAspect="1"/>
        </xdr:cNvPicPr>
      </xdr:nvPicPr>
      <xdr:blipFill>
        <a:blip xmlns:r="http://schemas.openxmlformats.org/officeDocument/2006/relationships" r:embed="rId24"/>
        <a:stretch>
          <a:fillRect/>
        </a:stretch>
      </xdr:blipFill>
      <xdr:spPr>
        <a:xfrm>
          <a:off x="5002530" y="19501485"/>
          <a:ext cx="3352800" cy="2514600"/>
        </a:xfrm>
        <a:prstGeom prst="rect">
          <a:avLst/>
        </a:prstGeom>
      </xdr:spPr>
    </xdr:pic>
    <xdr:clientData/>
  </xdr:oneCellAnchor>
  <xdr:oneCellAnchor>
    <xdr:from>
      <xdr:col>6</xdr:col>
      <xdr:colOff>609600</xdr:colOff>
      <xdr:row>276</xdr:row>
      <xdr:rowOff>114300</xdr:rowOff>
    </xdr:from>
    <xdr:ext cx="3352800" cy="2514600"/>
    <xdr:pic>
      <xdr:nvPicPr>
        <xdr:cNvPr id="30" name="Imagen 29">
          <a:extLst>
            <a:ext uri="{FF2B5EF4-FFF2-40B4-BE49-F238E27FC236}">
              <a16:creationId xmlns:a16="http://schemas.microsoft.com/office/drawing/2014/main" id="{3544BE50-3AF7-43EF-B67B-A67D5257E698}"/>
            </a:ext>
          </a:extLst>
        </xdr:cNvPr>
        <xdr:cNvPicPr>
          <a:picLocks noChangeAspect="1"/>
        </xdr:cNvPicPr>
      </xdr:nvPicPr>
      <xdr:blipFill>
        <a:blip xmlns:r="http://schemas.openxmlformats.org/officeDocument/2006/relationships" r:embed="rId25"/>
        <a:stretch>
          <a:fillRect/>
        </a:stretch>
      </xdr:blipFill>
      <xdr:spPr>
        <a:xfrm>
          <a:off x="5212080" y="22608540"/>
          <a:ext cx="3352800" cy="2514600"/>
        </a:xfrm>
        <a:prstGeom prst="rect">
          <a:avLst/>
        </a:prstGeom>
      </xdr:spPr>
    </xdr:pic>
    <xdr:clientData/>
  </xdr:oneCellAnchor>
  <xdr:oneCellAnchor>
    <xdr:from>
      <xdr:col>0</xdr:col>
      <xdr:colOff>304800</xdr:colOff>
      <xdr:row>276</xdr:row>
      <xdr:rowOff>85725</xdr:rowOff>
    </xdr:from>
    <xdr:ext cx="3352800" cy="2514600"/>
    <xdr:pic>
      <xdr:nvPicPr>
        <xdr:cNvPr id="31" name="Imagen 30">
          <a:extLst>
            <a:ext uri="{FF2B5EF4-FFF2-40B4-BE49-F238E27FC236}">
              <a16:creationId xmlns:a16="http://schemas.microsoft.com/office/drawing/2014/main" id="{9345D384-B731-4A07-83BC-8081B8A2326A}"/>
            </a:ext>
          </a:extLst>
        </xdr:cNvPr>
        <xdr:cNvPicPr>
          <a:picLocks noChangeAspect="1"/>
        </xdr:cNvPicPr>
      </xdr:nvPicPr>
      <xdr:blipFill>
        <a:blip xmlns:r="http://schemas.openxmlformats.org/officeDocument/2006/relationships" r:embed="rId26"/>
        <a:stretch>
          <a:fillRect/>
        </a:stretch>
      </xdr:blipFill>
      <xdr:spPr>
        <a:xfrm>
          <a:off x="304800" y="22579965"/>
          <a:ext cx="3352800" cy="2514600"/>
        </a:xfrm>
        <a:prstGeom prst="rect">
          <a:avLst/>
        </a:prstGeom>
      </xdr:spPr>
    </xdr:pic>
    <xdr:clientData/>
  </xdr:oneCellAnchor>
  <xdr:oneCellAnchor>
    <xdr:from>
      <xdr:col>0</xdr:col>
      <xdr:colOff>371475</xdr:colOff>
      <xdr:row>293</xdr:row>
      <xdr:rowOff>66675</xdr:rowOff>
    </xdr:from>
    <xdr:ext cx="3352800" cy="2514600"/>
    <xdr:pic>
      <xdr:nvPicPr>
        <xdr:cNvPr id="32" name="Imagen 31">
          <a:extLst>
            <a:ext uri="{FF2B5EF4-FFF2-40B4-BE49-F238E27FC236}">
              <a16:creationId xmlns:a16="http://schemas.microsoft.com/office/drawing/2014/main" id="{6B310FB8-23FB-4D74-BB0E-42984EE0A63C}"/>
            </a:ext>
          </a:extLst>
        </xdr:cNvPr>
        <xdr:cNvPicPr>
          <a:picLocks noChangeAspect="1"/>
        </xdr:cNvPicPr>
      </xdr:nvPicPr>
      <xdr:blipFill>
        <a:blip xmlns:r="http://schemas.openxmlformats.org/officeDocument/2006/relationships" r:embed="rId27"/>
        <a:stretch>
          <a:fillRect/>
        </a:stretch>
      </xdr:blipFill>
      <xdr:spPr>
        <a:xfrm>
          <a:off x="371475" y="25677495"/>
          <a:ext cx="3352800" cy="2514600"/>
        </a:xfrm>
        <a:prstGeom prst="rect">
          <a:avLst/>
        </a:prstGeom>
      </xdr:spPr>
    </xdr:pic>
    <xdr:clientData/>
  </xdr:oneCellAnchor>
  <xdr:oneCellAnchor>
    <xdr:from>
      <xdr:col>6</xdr:col>
      <xdr:colOff>352425</xdr:colOff>
      <xdr:row>293</xdr:row>
      <xdr:rowOff>66675</xdr:rowOff>
    </xdr:from>
    <xdr:ext cx="3352800" cy="2514600"/>
    <xdr:pic>
      <xdr:nvPicPr>
        <xdr:cNvPr id="33" name="Imagen 32">
          <a:extLst>
            <a:ext uri="{FF2B5EF4-FFF2-40B4-BE49-F238E27FC236}">
              <a16:creationId xmlns:a16="http://schemas.microsoft.com/office/drawing/2014/main" id="{D513306F-E35F-4AC2-88BD-87420A5E848C}"/>
            </a:ext>
          </a:extLst>
        </xdr:cNvPr>
        <xdr:cNvPicPr>
          <a:picLocks noChangeAspect="1"/>
        </xdr:cNvPicPr>
      </xdr:nvPicPr>
      <xdr:blipFill>
        <a:blip xmlns:r="http://schemas.openxmlformats.org/officeDocument/2006/relationships" r:embed="rId28"/>
        <a:stretch>
          <a:fillRect/>
        </a:stretch>
      </xdr:blipFill>
      <xdr:spPr>
        <a:xfrm>
          <a:off x="4954905" y="25677495"/>
          <a:ext cx="3352800" cy="2514600"/>
        </a:xfrm>
        <a:prstGeom prst="rect">
          <a:avLst/>
        </a:prstGeom>
      </xdr:spPr>
    </xdr:pic>
    <xdr:clientData/>
  </xdr:oneCellAnchor>
  <xdr:oneCellAnchor>
    <xdr:from>
      <xdr:col>0</xdr:col>
      <xdr:colOff>342900</xdr:colOff>
      <xdr:row>310</xdr:row>
      <xdr:rowOff>85725</xdr:rowOff>
    </xdr:from>
    <xdr:ext cx="3352800" cy="2514600"/>
    <xdr:pic>
      <xdr:nvPicPr>
        <xdr:cNvPr id="34" name="Imagen 33">
          <a:extLst>
            <a:ext uri="{FF2B5EF4-FFF2-40B4-BE49-F238E27FC236}">
              <a16:creationId xmlns:a16="http://schemas.microsoft.com/office/drawing/2014/main" id="{8E0BBB09-AA05-4B2C-93A1-039EBFDC3C2C}"/>
            </a:ext>
          </a:extLst>
        </xdr:cNvPr>
        <xdr:cNvPicPr>
          <a:picLocks noChangeAspect="1"/>
        </xdr:cNvPicPr>
      </xdr:nvPicPr>
      <xdr:blipFill>
        <a:blip xmlns:r="http://schemas.openxmlformats.org/officeDocument/2006/relationships" r:embed="rId29"/>
        <a:stretch>
          <a:fillRect/>
        </a:stretch>
      </xdr:blipFill>
      <xdr:spPr>
        <a:xfrm>
          <a:off x="342900" y="28813125"/>
          <a:ext cx="3352800" cy="2514600"/>
        </a:xfrm>
        <a:prstGeom prst="rect">
          <a:avLst/>
        </a:prstGeom>
      </xdr:spPr>
    </xdr:pic>
    <xdr:clientData/>
  </xdr:oneCellAnchor>
  <xdr:oneCellAnchor>
    <xdr:from>
      <xdr:col>6</xdr:col>
      <xdr:colOff>476250</xdr:colOff>
      <xdr:row>310</xdr:row>
      <xdr:rowOff>66675</xdr:rowOff>
    </xdr:from>
    <xdr:ext cx="3352800" cy="2514600"/>
    <xdr:pic>
      <xdr:nvPicPr>
        <xdr:cNvPr id="35" name="Imagen 34">
          <a:extLst>
            <a:ext uri="{FF2B5EF4-FFF2-40B4-BE49-F238E27FC236}">
              <a16:creationId xmlns:a16="http://schemas.microsoft.com/office/drawing/2014/main" id="{D012FA16-09FB-4450-97C7-220FFD235F9B}"/>
            </a:ext>
          </a:extLst>
        </xdr:cNvPr>
        <xdr:cNvPicPr>
          <a:picLocks noChangeAspect="1"/>
        </xdr:cNvPicPr>
      </xdr:nvPicPr>
      <xdr:blipFill>
        <a:blip xmlns:r="http://schemas.openxmlformats.org/officeDocument/2006/relationships" r:embed="rId30"/>
        <a:stretch>
          <a:fillRect/>
        </a:stretch>
      </xdr:blipFill>
      <xdr:spPr>
        <a:xfrm>
          <a:off x="5078730" y="28794075"/>
          <a:ext cx="3352800" cy="2514600"/>
        </a:xfrm>
        <a:prstGeom prst="rect">
          <a:avLst/>
        </a:prstGeom>
      </xdr:spPr>
    </xdr:pic>
    <xdr:clientData/>
  </xdr:oneCellAnchor>
  <xdr:twoCellAnchor editAs="oneCell">
    <xdr:from>
      <xdr:col>0</xdr:col>
      <xdr:colOff>209550</xdr:colOff>
      <xdr:row>454</xdr:row>
      <xdr:rowOff>47625</xdr:rowOff>
    </xdr:from>
    <xdr:to>
      <xdr:col>4</xdr:col>
      <xdr:colOff>514350</xdr:colOff>
      <xdr:row>467</xdr:row>
      <xdr:rowOff>85725</xdr:rowOff>
    </xdr:to>
    <xdr:pic>
      <xdr:nvPicPr>
        <xdr:cNvPr id="36" name="Imagen 35">
          <a:extLst>
            <a:ext uri="{FF2B5EF4-FFF2-40B4-BE49-F238E27FC236}">
              <a16:creationId xmlns:a16="http://schemas.microsoft.com/office/drawing/2014/main" id="{03265703-8F8B-45DE-A34F-9C26257563B6}"/>
            </a:ext>
          </a:extLst>
        </xdr:cNvPr>
        <xdr:cNvPicPr>
          <a:picLocks noChangeAspect="1"/>
        </xdr:cNvPicPr>
      </xdr:nvPicPr>
      <xdr:blipFill>
        <a:blip xmlns:r="http://schemas.openxmlformats.org/officeDocument/2006/relationships" r:embed="rId31"/>
        <a:stretch>
          <a:fillRect/>
        </a:stretch>
      </xdr:blipFill>
      <xdr:spPr>
        <a:xfrm>
          <a:off x="209550" y="49790985"/>
          <a:ext cx="3474720" cy="2415540"/>
        </a:xfrm>
        <a:prstGeom prst="rect">
          <a:avLst/>
        </a:prstGeom>
      </xdr:spPr>
    </xdr:pic>
    <xdr:clientData/>
  </xdr:twoCellAnchor>
  <xdr:twoCellAnchor editAs="oneCell">
    <xdr:from>
      <xdr:col>6</xdr:col>
      <xdr:colOff>361950</xdr:colOff>
      <xdr:row>454</xdr:row>
      <xdr:rowOff>66675</xdr:rowOff>
    </xdr:from>
    <xdr:to>
      <xdr:col>10</xdr:col>
      <xdr:colOff>95250</xdr:colOff>
      <xdr:row>467</xdr:row>
      <xdr:rowOff>104775</xdr:rowOff>
    </xdr:to>
    <xdr:pic>
      <xdr:nvPicPr>
        <xdr:cNvPr id="37" name="Imagen 36">
          <a:extLst>
            <a:ext uri="{FF2B5EF4-FFF2-40B4-BE49-F238E27FC236}">
              <a16:creationId xmlns:a16="http://schemas.microsoft.com/office/drawing/2014/main" id="{4F4C6F89-097D-4B72-8FD0-6CCD2C86A67E}"/>
            </a:ext>
          </a:extLst>
        </xdr:cNvPr>
        <xdr:cNvPicPr>
          <a:picLocks noChangeAspect="1"/>
        </xdr:cNvPicPr>
      </xdr:nvPicPr>
      <xdr:blipFill>
        <a:blip xmlns:r="http://schemas.openxmlformats.org/officeDocument/2006/relationships" r:embed="rId32"/>
        <a:stretch>
          <a:fillRect/>
        </a:stretch>
      </xdr:blipFill>
      <xdr:spPr>
        <a:xfrm>
          <a:off x="4964430" y="49810035"/>
          <a:ext cx="3482340" cy="2415540"/>
        </a:xfrm>
        <a:prstGeom prst="rect">
          <a:avLst/>
        </a:prstGeom>
      </xdr:spPr>
    </xdr:pic>
    <xdr:clientData/>
  </xdr:twoCellAnchor>
  <xdr:twoCellAnchor editAs="oneCell">
    <xdr:from>
      <xdr:col>0</xdr:col>
      <xdr:colOff>361950</xdr:colOff>
      <xdr:row>502</xdr:row>
      <xdr:rowOff>66675</xdr:rowOff>
    </xdr:from>
    <xdr:to>
      <xdr:col>4</xdr:col>
      <xdr:colOff>636270</xdr:colOff>
      <xdr:row>515</xdr:row>
      <xdr:rowOff>81915</xdr:rowOff>
    </xdr:to>
    <xdr:pic>
      <xdr:nvPicPr>
        <xdr:cNvPr id="38" name="Imagen 37">
          <a:extLst>
            <a:ext uri="{FF2B5EF4-FFF2-40B4-BE49-F238E27FC236}">
              <a16:creationId xmlns:a16="http://schemas.microsoft.com/office/drawing/2014/main" id="{38557D20-8020-42B9-BED3-263164399144}"/>
            </a:ext>
          </a:extLst>
        </xdr:cNvPr>
        <xdr:cNvPicPr>
          <a:picLocks noChangeAspect="1"/>
        </xdr:cNvPicPr>
      </xdr:nvPicPr>
      <xdr:blipFill>
        <a:blip xmlns:r="http://schemas.openxmlformats.org/officeDocument/2006/relationships" r:embed="rId33"/>
        <a:stretch>
          <a:fillRect/>
        </a:stretch>
      </xdr:blipFill>
      <xdr:spPr>
        <a:xfrm>
          <a:off x="361950" y="58809255"/>
          <a:ext cx="3444240" cy="2392680"/>
        </a:xfrm>
        <a:prstGeom prst="rect">
          <a:avLst/>
        </a:prstGeom>
      </xdr:spPr>
    </xdr:pic>
    <xdr:clientData/>
  </xdr:twoCellAnchor>
  <xdr:twoCellAnchor editAs="oneCell">
    <xdr:from>
      <xdr:col>6</xdr:col>
      <xdr:colOff>409575</xdr:colOff>
      <xdr:row>502</xdr:row>
      <xdr:rowOff>47625</xdr:rowOff>
    </xdr:from>
    <xdr:to>
      <xdr:col>10</xdr:col>
      <xdr:colOff>112395</xdr:colOff>
      <xdr:row>515</xdr:row>
      <xdr:rowOff>62865</xdr:rowOff>
    </xdr:to>
    <xdr:pic>
      <xdr:nvPicPr>
        <xdr:cNvPr id="39" name="Imagen 38">
          <a:extLst>
            <a:ext uri="{FF2B5EF4-FFF2-40B4-BE49-F238E27FC236}">
              <a16:creationId xmlns:a16="http://schemas.microsoft.com/office/drawing/2014/main" id="{4394C336-DF0E-4974-89C5-A88B39DECE5E}"/>
            </a:ext>
          </a:extLst>
        </xdr:cNvPr>
        <xdr:cNvPicPr>
          <a:picLocks noChangeAspect="1"/>
        </xdr:cNvPicPr>
      </xdr:nvPicPr>
      <xdr:blipFill>
        <a:blip xmlns:r="http://schemas.openxmlformats.org/officeDocument/2006/relationships" r:embed="rId34"/>
        <a:stretch>
          <a:fillRect/>
        </a:stretch>
      </xdr:blipFill>
      <xdr:spPr>
        <a:xfrm>
          <a:off x="5012055" y="58790205"/>
          <a:ext cx="3451860" cy="2392680"/>
        </a:xfrm>
        <a:prstGeom prst="rect">
          <a:avLst/>
        </a:prstGeom>
      </xdr:spPr>
    </xdr:pic>
    <xdr:clientData/>
  </xdr:twoCellAnchor>
  <xdr:twoCellAnchor editAs="oneCell">
    <xdr:from>
      <xdr:col>0</xdr:col>
      <xdr:colOff>333375</xdr:colOff>
      <xdr:row>534</xdr:row>
      <xdr:rowOff>76200</xdr:rowOff>
    </xdr:from>
    <xdr:to>
      <xdr:col>4</xdr:col>
      <xdr:colOff>638175</xdr:colOff>
      <xdr:row>547</xdr:row>
      <xdr:rowOff>114300</xdr:rowOff>
    </xdr:to>
    <xdr:pic>
      <xdr:nvPicPr>
        <xdr:cNvPr id="40" name="Imagen 39">
          <a:extLst>
            <a:ext uri="{FF2B5EF4-FFF2-40B4-BE49-F238E27FC236}">
              <a16:creationId xmlns:a16="http://schemas.microsoft.com/office/drawing/2014/main" id="{CAFD947C-E81F-4B19-B469-09C393941C0C}"/>
            </a:ext>
          </a:extLst>
        </xdr:cNvPr>
        <xdr:cNvPicPr>
          <a:picLocks noChangeAspect="1"/>
        </xdr:cNvPicPr>
      </xdr:nvPicPr>
      <xdr:blipFill>
        <a:blip xmlns:r="http://schemas.openxmlformats.org/officeDocument/2006/relationships" r:embed="rId35"/>
        <a:stretch>
          <a:fillRect/>
        </a:stretch>
      </xdr:blipFill>
      <xdr:spPr>
        <a:xfrm>
          <a:off x="333375" y="64884300"/>
          <a:ext cx="3474720" cy="2415540"/>
        </a:xfrm>
        <a:prstGeom prst="rect">
          <a:avLst/>
        </a:prstGeom>
      </xdr:spPr>
    </xdr:pic>
    <xdr:clientData/>
  </xdr:twoCellAnchor>
  <xdr:twoCellAnchor editAs="oneCell">
    <xdr:from>
      <xdr:col>6</xdr:col>
      <xdr:colOff>476250</xdr:colOff>
      <xdr:row>534</xdr:row>
      <xdr:rowOff>85725</xdr:rowOff>
    </xdr:from>
    <xdr:to>
      <xdr:col>10</xdr:col>
      <xdr:colOff>209550</xdr:colOff>
      <xdr:row>547</xdr:row>
      <xdr:rowOff>123825</xdr:rowOff>
    </xdr:to>
    <xdr:pic>
      <xdr:nvPicPr>
        <xdr:cNvPr id="41" name="Imagen 40">
          <a:extLst>
            <a:ext uri="{FF2B5EF4-FFF2-40B4-BE49-F238E27FC236}">
              <a16:creationId xmlns:a16="http://schemas.microsoft.com/office/drawing/2014/main" id="{228C5ADC-FFDB-4CFC-BB17-C463B96637FA}"/>
            </a:ext>
          </a:extLst>
        </xdr:cNvPr>
        <xdr:cNvPicPr>
          <a:picLocks noChangeAspect="1"/>
        </xdr:cNvPicPr>
      </xdr:nvPicPr>
      <xdr:blipFill>
        <a:blip xmlns:r="http://schemas.openxmlformats.org/officeDocument/2006/relationships" r:embed="rId36"/>
        <a:stretch>
          <a:fillRect/>
        </a:stretch>
      </xdr:blipFill>
      <xdr:spPr>
        <a:xfrm>
          <a:off x="5078730" y="64893825"/>
          <a:ext cx="3482340" cy="2415540"/>
        </a:xfrm>
        <a:prstGeom prst="rect">
          <a:avLst/>
        </a:prstGeom>
      </xdr:spPr>
    </xdr:pic>
    <xdr:clientData/>
  </xdr:twoCellAnchor>
  <xdr:twoCellAnchor editAs="oneCell">
    <xdr:from>
      <xdr:col>0</xdr:col>
      <xdr:colOff>438150</xdr:colOff>
      <xdr:row>550</xdr:row>
      <xdr:rowOff>114300</xdr:rowOff>
    </xdr:from>
    <xdr:to>
      <xdr:col>4</xdr:col>
      <xdr:colOff>742950</xdr:colOff>
      <xdr:row>563</xdr:row>
      <xdr:rowOff>152400</xdr:rowOff>
    </xdr:to>
    <xdr:pic>
      <xdr:nvPicPr>
        <xdr:cNvPr id="42" name="Imagen 41">
          <a:extLst>
            <a:ext uri="{FF2B5EF4-FFF2-40B4-BE49-F238E27FC236}">
              <a16:creationId xmlns:a16="http://schemas.microsoft.com/office/drawing/2014/main" id="{5D5EB444-D789-482D-B57C-273D0F106348}"/>
            </a:ext>
          </a:extLst>
        </xdr:cNvPr>
        <xdr:cNvPicPr>
          <a:picLocks noChangeAspect="1"/>
        </xdr:cNvPicPr>
      </xdr:nvPicPr>
      <xdr:blipFill>
        <a:blip xmlns:r="http://schemas.openxmlformats.org/officeDocument/2006/relationships" r:embed="rId37"/>
        <a:stretch>
          <a:fillRect/>
        </a:stretch>
      </xdr:blipFill>
      <xdr:spPr>
        <a:xfrm>
          <a:off x="438150" y="67871340"/>
          <a:ext cx="3474720" cy="2415540"/>
        </a:xfrm>
        <a:prstGeom prst="rect">
          <a:avLst/>
        </a:prstGeom>
      </xdr:spPr>
    </xdr:pic>
    <xdr:clientData/>
  </xdr:twoCellAnchor>
  <xdr:twoCellAnchor editAs="oneCell">
    <xdr:from>
      <xdr:col>6</xdr:col>
      <xdr:colOff>447675</xdr:colOff>
      <xdr:row>550</xdr:row>
      <xdr:rowOff>95250</xdr:rowOff>
    </xdr:from>
    <xdr:to>
      <xdr:col>10</xdr:col>
      <xdr:colOff>180975</xdr:colOff>
      <xdr:row>563</xdr:row>
      <xdr:rowOff>133350</xdr:rowOff>
    </xdr:to>
    <xdr:pic>
      <xdr:nvPicPr>
        <xdr:cNvPr id="43" name="Imagen 42">
          <a:extLst>
            <a:ext uri="{FF2B5EF4-FFF2-40B4-BE49-F238E27FC236}">
              <a16:creationId xmlns:a16="http://schemas.microsoft.com/office/drawing/2014/main" id="{0C665158-E2E1-4FC7-9ADB-E30B5FAE68D8}"/>
            </a:ext>
          </a:extLst>
        </xdr:cNvPr>
        <xdr:cNvPicPr>
          <a:picLocks noChangeAspect="1"/>
        </xdr:cNvPicPr>
      </xdr:nvPicPr>
      <xdr:blipFill>
        <a:blip xmlns:r="http://schemas.openxmlformats.org/officeDocument/2006/relationships" r:embed="rId38"/>
        <a:stretch>
          <a:fillRect/>
        </a:stretch>
      </xdr:blipFill>
      <xdr:spPr>
        <a:xfrm>
          <a:off x="5050155" y="67852290"/>
          <a:ext cx="3482340" cy="2415540"/>
        </a:xfrm>
        <a:prstGeom prst="rect">
          <a:avLst/>
        </a:prstGeom>
      </xdr:spPr>
    </xdr:pic>
    <xdr:clientData/>
  </xdr:twoCellAnchor>
  <xdr:twoCellAnchor editAs="oneCell">
    <xdr:from>
      <xdr:col>0</xdr:col>
      <xdr:colOff>419100</xdr:colOff>
      <xdr:row>326</xdr:row>
      <xdr:rowOff>76200</xdr:rowOff>
    </xdr:from>
    <xdr:to>
      <xdr:col>4</xdr:col>
      <xdr:colOff>723900</xdr:colOff>
      <xdr:row>339</xdr:row>
      <xdr:rowOff>114300</xdr:rowOff>
    </xdr:to>
    <xdr:pic>
      <xdr:nvPicPr>
        <xdr:cNvPr id="44" name="Imagen 43">
          <a:extLst>
            <a:ext uri="{FF2B5EF4-FFF2-40B4-BE49-F238E27FC236}">
              <a16:creationId xmlns:a16="http://schemas.microsoft.com/office/drawing/2014/main" id="{9D532616-2442-452C-A85D-61FAA71630F7}"/>
            </a:ext>
          </a:extLst>
        </xdr:cNvPr>
        <xdr:cNvPicPr>
          <a:picLocks noChangeAspect="1"/>
        </xdr:cNvPicPr>
      </xdr:nvPicPr>
      <xdr:blipFill>
        <a:blip xmlns:r="http://schemas.openxmlformats.org/officeDocument/2006/relationships" r:embed="rId39"/>
        <a:stretch>
          <a:fillRect/>
        </a:stretch>
      </xdr:blipFill>
      <xdr:spPr>
        <a:xfrm>
          <a:off x="419100" y="31744920"/>
          <a:ext cx="3474720" cy="2415540"/>
        </a:xfrm>
        <a:prstGeom prst="rect">
          <a:avLst/>
        </a:prstGeom>
      </xdr:spPr>
    </xdr:pic>
    <xdr:clientData/>
  </xdr:twoCellAnchor>
  <xdr:twoCellAnchor editAs="oneCell">
    <xdr:from>
      <xdr:col>6</xdr:col>
      <xdr:colOff>361950</xdr:colOff>
      <xdr:row>326</xdr:row>
      <xdr:rowOff>66675</xdr:rowOff>
    </xdr:from>
    <xdr:to>
      <xdr:col>10</xdr:col>
      <xdr:colOff>95250</xdr:colOff>
      <xdr:row>339</xdr:row>
      <xdr:rowOff>104775</xdr:rowOff>
    </xdr:to>
    <xdr:pic>
      <xdr:nvPicPr>
        <xdr:cNvPr id="45" name="Imagen 44">
          <a:extLst>
            <a:ext uri="{FF2B5EF4-FFF2-40B4-BE49-F238E27FC236}">
              <a16:creationId xmlns:a16="http://schemas.microsoft.com/office/drawing/2014/main" id="{2C4AFD98-2A41-430E-9FBE-A475235E087B}"/>
            </a:ext>
          </a:extLst>
        </xdr:cNvPr>
        <xdr:cNvPicPr>
          <a:picLocks noChangeAspect="1"/>
        </xdr:cNvPicPr>
      </xdr:nvPicPr>
      <xdr:blipFill>
        <a:blip xmlns:r="http://schemas.openxmlformats.org/officeDocument/2006/relationships" r:embed="rId40"/>
        <a:stretch>
          <a:fillRect/>
        </a:stretch>
      </xdr:blipFill>
      <xdr:spPr>
        <a:xfrm>
          <a:off x="4964430" y="31735395"/>
          <a:ext cx="3482340" cy="2415540"/>
        </a:xfrm>
        <a:prstGeom prst="rect">
          <a:avLst/>
        </a:prstGeom>
      </xdr:spPr>
    </xdr:pic>
    <xdr:clientData/>
  </xdr:twoCellAnchor>
  <xdr:twoCellAnchor editAs="oneCell">
    <xdr:from>
      <xdr:col>0</xdr:col>
      <xdr:colOff>295275</xdr:colOff>
      <xdr:row>342</xdr:row>
      <xdr:rowOff>76200</xdr:rowOff>
    </xdr:from>
    <xdr:to>
      <xdr:col>4</xdr:col>
      <xdr:colOff>600075</xdr:colOff>
      <xdr:row>355</xdr:row>
      <xdr:rowOff>114300</xdr:rowOff>
    </xdr:to>
    <xdr:pic>
      <xdr:nvPicPr>
        <xdr:cNvPr id="46" name="Imagen 45">
          <a:extLst>
            <a:ext uri="{FF2B5EF4-FFF2-40B4-BE49-F238E27FC236}">
              <a16:creationId xmlns:a16="http://schemas.microsoft.com/office/drawing/2014/main" id="{3A7E968B-A09E-4F87-B8AC-8F2D6A1043BF}"/>
            </a:ext>
          </a:extLst>
        </xdr:cNvPr>
        <xdr:cNvPicPr>
          <a:picLocks noChangeAspect="1"/>
        </xdr:cNvPicPr>
      </xdr:nvPicPr>
      <xdr:blipFill>
        <a:blip xmlns:r="http://schemas.openxmlformats.org/officeDocument/2006/relationships" r:embed="rId41"/>
        <a:stretch>
          <a:fillRect/>
        </a:stretch>
      </xdr:blipFill>
      <xdr:spPr>
        <a:xfrm>
          <a:off x="295275" y="34891980"/>
          <a:ext cx="3474720" cy="2415540"/>
        </a:xfrm>
        <a:prstGeom prst="rect">
          <a:avLst/>
        </a:prstGeom>
      </xdr:spPr>
    </xdr:pic>
    <xdr:clientData/>
  </xdr:twoCellAnchor>
  <xdr:twoCellAnchor editAs="oneCell">
    <xdr:from>
      <xdr:col>6</xdr:col>
      <xdr:colOff>333375</xdr:colOff>
      <xdr:row>342</xdr:row>
      <xdr:rowOff>76200</xdr:rowOff>
    </xdr:from>
    <xdr:to>
      <xdr:col>10</xdr:col>
      <xdr:colOff>59055</xdr:colOff>
      <xdr:row>355</xdr:row>
      <xdr:rowOff>106680</xdr:rowOff>
    </xdr:to>
    <xdr:pic>
      <xdr:nvPicPr>
        <xdr:cNvPr id="47" name="Imagen 46">
          <a:extLst>
            <a:ext uri="{FF2B5EF4-FFF2-40B4-BE49-F238E27FC236}">
              <a16:creationId xmlns:a16="http://schemas.microsoft.com/office/drawing/2014/main" id="{9DF476A0-04E2-4FC9-A40F-F172A7C04D80}"/>
            </a:ext>
          </a:extLst>
        </xdr:cNvPr>
        <xdr:cNvPicPr>
          <a:picLocks noChangeAspect="1"/>
        </xdr:cNvPicPr>
      </xdr:nvPicPr>
      <xdr:blipFill>
        <a:blip xmlns:r="http://schemas.openxmlformats.org/officeDocument/2006/relationships" r:embed="rId42"/>
        <a:stretch>
          <a:fillRect/>
        </a:stretch>
      </xdr:blipFill>
      <xdr:spPr>
        <a:xfrm>
          <a:off x="4935855" y="34891980"/>
          <a:ext cx="3474720" cy="2407920"/>
        </a:xfrm>
        <a:prstGeom prst="rect">
          <a:avLst/>
        </a:prstGeom>
      </xdr:spPr>
    </xdr:pic>
    <xdr:clientData/>
  </xdr:twoCellAnchor>
  <xdr:twoCellAnchor editAs="oneCell">
    <xdr:from>
      <xdr:col>0</xdr:col>
      <xdr:colOff>304800</xdr:colOff>
      <xdr:row>358</xdr:row>
      <xdr:rowOff>76200</xdr:rowOff>
    </xdr:from>
    <xdr:to>
      <xdr:col>4</xdr:col>
      <xdr:colOff>624840</xdr:colOff>
      <xdr:row>371</xdr:row>
      <xdr:rowOff>121920</xdr:rowOff>
    </xdr:to>
    <xdr:pic>
      <xdr:nvPicPr>
        <xdr:cNvPr id="48" name="Imagen 47">
          <a:extLst>
            <a:ext uri="{FF2B5EF4-FFF2-40B4-BE49-F238E27FC236}">
              <a16:creationId xmlns:a16="http://schemas.microsoft.com/office/drawing/2014/main" id="{6A28B70B-84F4-4139-8F9D-BFEEBF4BF608}"/>
            </a:ext>
          </a:extLst>
        </xdr:cNvPr>
        <xdr:cNvPicPr>
          <a:picLocks noChangeAspect="1"/>
        </xdr:cNvPicPr>
      </xdr:nvPicPr>
      <xdr:blipFill>
        <a:blip xmlns:r="http://schemas.openxmlformats.org/officeDocument/2006/relationships" r:embed="rId43"/>
        <a:stretch>
          <a:fillRect/>
        </a:stretch>
      </xdr:blipFill>
      <xdr:spPr>
        <a:xfrm>
          <a:off x="304800" y="37833300"/>
          <a:ext cx="3489960" cy="2423160"/>
        </a:xfrm>
        <a:prstGeom prst="rect">
          <a:avLst/>
        </a:prstGeom>
      </xdr:spPr>
    </xdr:pic>
    <xdr:clientData/>
  </xdr:twoCellAnchor>
  <xdr:twoCellAnchor editAs="oneCell">
    <xdr:from>
      <xdr:col>6</xdr:col>
      <xdr:colOff>342900</xdr:colOff>
      <xdr:row>358</xdr:row>
      <xdr:rowOff>76200</xdr:rowOff>
    </xdr:from>
    <xdr:to>
      <xdr:col>10</xdr:col>
      <xdr:colOff>76200</xdr:colOff>
      <xdr:row>371</xdr:row>
      <xdr:rowOff>114300</xdr:rowOff>
    </xdr:to>
    <xdr:pic>
      <xdr:nvPicPr>
        <xdr:cNvPr id="49" name="Imagen 48">
          <a:extLst>
            <a:ext uri="{FF2B5EF4-FFF2-40B4-BE49-F238E27FC236}">
              <a16:creationId xmlns:a16="http://schemas.microsoft.com/office/drawing/2014/main" id="{E6FE81F4-0C2B-4C41-B2F7-0A477139697F}"/>
            </a:ext>
          </a:extLst>
        </xdr:cNvPr>
        <xdr:cNvPicPr>
          <a:picLocks noChangeAspect="1"/>
        </xdr:cNvPicPr>
      </xdr:nvPicPr>
      <xdr:blipFill>
        <a:blip xmlns:r="http://schemas.openxmlformats.org/officeDocument/2006/relationships" r:embed="rId44"/>
        <a:stretch>
          <a:fillRect/>
        </a:stretch>
      </xdr:blipFill>
      <xdr:spPr>
        <a:xfrm>
          <a:off x="4945380" y="37833300"/>
          <a:ext cx="3482340" cy="2415540"/>
        </a:xfrm>
        <a:prstGeom prst="rect">
          <a:avLst/>
        </a:prstGeom>
      </xdr:spPr>
    </xdr:pic>
    <xdr:clientData/>
  </xdr:twoCellAnchor>
  <xdr:twoCellAnchor editAs="oneCell">
    <xdr:from>
      <xdr:col>0</xdr:col>
      <xdr:colOff>314325</xdr:colOff>
      <xdr:row>374</xdr:row>
      <xdr:rowOff>38100</xdr:rowOff>
    </xdr:from>
    <xdr:to>
      <xdr:col>4</xdr:col>
      <xdr:colOff>619125</xdr:colOff>
      <xdr:row>387</xdr:row>
      <xdr:rowOff>76200</xdr:rowOff>
    </xdr:to>
    <xdr:pic>
      <xdr:nvPicPr>
        <xdr:cNvPr id="50" name="Imagen 49">
          <a:extLst>
            <a:ext uri="{FF2B5EF4-FFF2-40B4-BE49-F238E27FC236}">
              <a16:creationId xmlns:a16="http://schemas.microsoft.com/office/drawing/2014/main" id="{2CA43F23-7A64-45EF-8BCB-4FC9787134BC}"/>
            </a:ext>
          </a:extLst>
        </xdr:cNvPr>
        <xdr:cNvPicPr>
          <a:picLocks noChangeAspect="1"/>
        </xdr:cNvPicPr>
      </xdr:nvPicPr>
      <xdr:blipFill>
        <a:blip xmlns:r="http://schemas.openxmlformats.org/officeDocument/2006/relationships" r:embed="rId45"/>
        <a:stretch>
          <a:fillRect/>
        </a:stretch>
      </xdr:blipFill>
      <xdr:spPr>
        <a:xfrm>
          <a:off x="314325" y="40827960"/>
          <a:ext cx="3474720" cy="2415540"/>
        </a:xfrm>
        <a:prstGeom prst="rect">
          <a:avLst/>
        </a:prstGeom>
      </xdr:spPr>
    </xdr:pic>
    <xdr:clientData/>
  </xdr:twoCellAnchor>
  <xdr:twoCellAnchor editAs="oneCell">
    <xdr:from>
      <xdr:col>6</xdr:col>
      <xdr:colOff>285750</xdr:colOff>
      <xdr:row>374</xdr:row>
      <xdr:rowOff>95250</xdr:rowOff>
    </xdr:from>
    <xdr:to>
      <xdr:col>10</xdr:col>
      <xdr:colOff>19050</xdr:colOff>
      <xdr:row>387</xdr:row>
      <xdr:rowOff>133350</xdr:rowOff>
    </xdr:to>
    <xdr:pic>
      <xdr:nvPicPr>
        <xdr:cNvPr id="51" name="Imagen 50">
          <a:extLst>
            <a:ext uri="{FF2B5EF4-FFF2-40B4-BE49-F238E27FC236}">
              <a16:creationId xmlns:a16="http://schemas.microsoft.com/office/drawing/2014/main" id="{8E90FB33-0542-46FE-8DD9-71632592ADD2}"/>
            </a:ext>
          </a:extLst>
        </xdr:cNvPr>
        <xdr:cNvPicPr>
          <a:picLocks noChangeAspect="1"/>
        </xdr:cNvPicPr>
      </xdr:nvPicPr>
      <xdr:blipFill>
        <a:blip xmlns:r="http://schemas.openxmlformats.org/officeDocument/2006/relationships" r:embed="rId46"/>
        <a:stretch>
          <a:fillRect/>
        </a:stretch>
      </xdr:blipFill>
      <xdr:spPr>
        <a:xfrm>
          <a:off x="4888230" y="40885110"/>
          <a:ext cx="3482340" cy="2415540"/>
        </a:xfrm>
        <a:prstGeom prst="rect">
          <a:avLst/>
        </a:prstGeom>
      </xdr:spPr>
    </xdr:pic>
    <xdr:clientData/>
  </xdr:twoCellAnchor>
  <xdr:twoCellAnchor editAs="oneCell">
    <xdr:from>
      <xdr:col>0</xdr:col>
      <xdr:colOff>581025</xdr:colOff>
      <xdr:row>406</xdr:row>
      <xdr:rowOff>76199</xdr:rowOff>
    </xdr:from>
    <xdr:to>
      <xdr:col>4</xdr:col>
      <xdr:colOff>762000</xdr:colOff>
      <xdr:row>419</xdr:row>
      <xdr:rowOff>119699</xdr:rowOff>
    </xdr:to>
    <xdr:pic>
      <xdr:nvPicPr>
        <xdr:cNvPr id="52" name="Imagen 51" descr="E:\DCIM\153___02\IMG_3384.JPG">
          <a:extLst>
            <a:ext uri="{FF2B5EF4-FFF2-40B4-BE49-F238E27FC236}">
              <a16:creationId xmlns:a16="http://schemas.microsoft.com/office/drawing/2014/main" id="{A85AFE15-85CE-46B7-98CF-199C0CF85C4A}"/>
            </a:ext>
          </a:extLst>
        </xdr:cNvPr>
        <xdr:cNvPicPr/>
      </xdr:nvPicPr>
      <xdr:blipFill>
        <a:blip xmlns:r="http://schemas.openxmlformats.org/officeDocument/2006/relationships" r:embed="rId47" cstate="screen">
          <a:extLst>
            <a:ext uri="{28A0092B-C50C-407E-A947-70E740481C1C}">
              <a14:useLocalDpi xmlns:a14="http://schemas.microsoft.com/office/drawing/2010/main"/>
            </a:ext>
          </a:extLst>
        </a:blip>
        <a:srcRect/>
        <a:stretch>
          <a:fillRect/>
        </a:stretch>
      </xdr:blipFill>
      <xdr:spPr bwMode="auto">
        <a:xfrm>
          <a:off x="581025" y="43807379"/>
          <a:ext cx="3350895" cy="2420940"/>
        </a:xfrm>
        <a:prstGeom prst="rect">
          <a:avLst/>
        </a:prstGeom>
        <a:noFill/>
        <a:ln>
          <a:noFill/>
        </a:ln>
      </xdr:spPr>
    </xdr:pic>
    <xdr:clientData/>
  </xdr:twoCellAnchor>
  <xdr:twoCellAnchor editAs="oneCell">
    <xdr:from>
      <xdr:col>0</xdr:col>
      <xdr:colOff>314325</xdr:colOff>
      <xdr:row>566</xdr:row>
      <xdr:rowOff>95250</xdr:rowOff>
    </xdr:from>
    <xdr:to>
      <xdr:col>4</xdr:col>
      <xdr:colOff>619125</xdr:colOff>
      <xdr:row>579</xdr:row>
      <xdr:rowOff>133350</xdr:rowOff>
    </xdr:to>
    <xdr:pic>
      <xdr:nvPicPr>
        <xdr:cNvPr id="53" name="Imagen 52">
          <a:extLst>
            <a:ext uri="{FF2B5EF4-FFF2-40B4-BE49-F238E27FC236}">
              <a16:creationId xmlns:a16="http://schemas.microsoft.com/office/drawing/2014/main" id="{68FCB549-361D-43DA-8A3C-E1213FC29EEE}"/>
            </a:ext>
          </a:extLst>
        </xdr:cNvPr>
        <xdr:cNvPicPr>
          <a:picLocks noChangeAspect="1"/>
        </xdr:cNvPicPr>
      </xdr:nvPicPr>
      <xdr:blipFill>
        <a:blip xmlns:r="http://schemas.openxmlformats.org/officeDocument/2006/relationships" r:embed="rId48"/>
        <a:stretch>
          <a:fillRect/>
        </a:stretch>
      </xdr:blipFill>
      <xdr:spPr>
        <a:xfrm>
          <a:off x="314325" y="70801230"/>
          <a:ext cx="3474720" cy="2415540"/>
        </a:xfrm>
        <a:prstGeom prst="rect">
          <a:avLst/>
        </a:prstGeom>
      </xdr:spPr>
    </xdr:pic>
    <xdr:clientData/>
  </xdr:twoCellAnchor>
  <xdr:twoCellAnchor editAs="oneCell">
    <xdr:from>
      <xdr:col>6</xdr:col>
      <xdr:colOff>438150</xdr:colOff>
      <xdr:row>566</xdr:row>
      <xdr:rowOff>95250</xdr:rowOff>
    </xdr:from>
    <xdr:to>
      <xdr:col>10</xdr:col>
      <xdr:colOff>171450</xdr:colOff>
      <xdr:row>579</xdr:row>
      <xdr:rowOff>133350</xdr:rowOff>
    </xdr:to>
    <xdr:pic>
      <xdr:nvPicPr>
        <xdr:cNvPr id="54" name="Imagen 53">
          <a:extLst>
            <a:ext uri="{FF2B5EF4-FFF2-40B4-BE49-F238E27FC236}">
              <a16:creationId xmlns:a16="http://schemas.microsoft.com/office/drawing/2014/main" id="{9DB15E64-225A-4009-894F-1339A62FDB4C}"/>
            </a:ext>
          </a:extLst>
        </xdr:cNvPr>
        <xdr:cNvPicPr>
          <a:picLocks noChangeAspect="1"/>
        </xdr:cNvPicPr>
      </xdr:nvPicPr>
      <xdr:blipFill>
        <a:blip xmlns:r="http://schemas.openxmlformats.org/officeDocument/2006/relationships" r:embed="rId49"/>
        <a:stretch>
          <a:fillRect/>
        </a:stretch>
      </xdr:blipFill>
      <xdr:spPr>
        <a:xfrm>
          <a:off x="5040630" y="70801230"/>
          <a:ext cx="3482340" cy="2415540"/>
        </a:xfrm>
        <a:prstGeom prst="rect">
          <a:avLst/>
        </a:prstGeom>
      </xdr:spPr>
    </xdr:pic>
    <xdr:clientData/>
  </xdr:twoCellAnchor>
  <xdr:twoCellAnchor editAs="oneCell">
    <xdr:from>
      <xdr:col>0</xdr:col>
      <xdr:colOff>266700</xdr:colOff>
      <xdr:row>518</xdr:row>
      <xdr:rowOff>76200</xdr:rowOff>
    </xdr:from>
    <xdr:to>
      <xdr:col>4</xdr:col>
      <xdr:colOff>571500</xdr:colOff>
      <xdr:row>531</xdr:row>
      <xdr:rowOff>114300</xdr:rowOff>
    </xdr:to>
    <xdr:pic>
      <xdr:nvPicPr>
        <xdr:cNvPr id="55" name="Imagen 54">
          <a:extLst>
            <a:ext uri="{FF2B5EF4-FFF2-40B4-BE49-F238E27FC236}">
              <a16:creationId xmlns:a16="http://schemas.microsoft.com/office/drawing/2014/main" id="{1C3FFD1A-7CA9-4ED8-B04E-BDCD74E54299}"/>
            </a:ext>
          </a:extLst>
        </xdr:cNvPr>
        <xdr:cNvPicPr>
          <a:picLocks noChangeAspect="1"/>
        </xdr:cNvPicPr>
      </xdr:nvPicPr>
      <xdr:blipFill>
        <a:blip xmlns:r="http://schemas.openxmlformats.org/officeDocument/2006/relationships" r:embed="rId50"/>
        <a:stretch>
          <a:fillRect/>
        </a:stretch>
      </xdr:blipFill>
      <xdr:spPr>
        <a:xfrm>
          <a:off x="266700" y="61935360"/>
          <a:ext cx="3474720" cy="2415540"/>
        </a:xfrm>
        <a:prstGeom prst="rect">
          <a:avLst/>
        </a:prstGeom>
      </xdr:spPr>
    </xdr:pic>
    <xdr:clientData/>
  </xdr:twoCellAnchor>
  <xdr:twoCellAnchor editAs="oneCell">
    <xdr:from>
      <xdr:col>6</xdr:col>
      <xdr:colOff>390525</xdr:colOff>
      <xdr:row>518</xdr:row>
      <xdr:rowOff>66675</xdr:rowOff>
    </xdr:from>
    <xdr:to>
      <xdr:col>10</xdr:col>
      <xdr:colOff>123825</xdr:colOff>
      <xdr:row>531</xdr:row>
      <xdr:rowOff>104775</xdr:rowOff>
    </xdr:to>
    <xdr:pic>
      <xdr:nvPicPr>
        <xdr:cNvPr id="56" name="Imagen 55">
          <a:extLst>
            <a:ext uri="{FF2B5EF4-FFF2-40B4-BE49-F238E27FC236}">
              <a16:creationId xmlns:a16="http://schemas.microsoft.com/office/drawing/2014/main" id="{4A2B4B83-C8D5-465B-BF40-B8F79448363E}"/>
            </a:ext>
          </a:extLst>
        </xdr:cNvPr>
        <xdr:cNvPicPr>
          <a:picLocks noChangeAspect="1"/>
        </xdr:cNvPicPr>
      </xdr:nvPicPr>
      <xdr:blipFill>
        <a:blip xmlns:r="http://schemas.openxmlformats.org/officeDocument/2006/relationships" r:embed="rId51"/>
        <a:stretch>
          <a:fillRect/>
        </a:stretch>
      </xdr:blipFill>
      <xdr:spPr>
        <a:xfrm>
          <a:off x="4993005" y="61925835"/>
          <a:ext cx="3482340" cy="2415540"/>
        </a:xfrm>
        <a:prstGeom prst="rect">
          <a:avLst/>
        </a:prstGeom>
      </xdr:spPr>
    </xdr:pic>
    <xdr:clientData/>
  </xdr:twoCellAnchor>
  <xdr:twoCellAnchor editAs="oneCell">
    <xdr:from>
      <xdr:col>6</xdr:col>
      <xdr:colOff>352425</xdr:colOff>
      <xdr:row>406</xdr:row>
      <xdr:rowOff>76200</xdr:rowOff>
    </xdr:from>
    <xdr:to>
      <xdr:col>10</xdr:col>
      <xdr:colOff>93345</xdr:colOff>
      <xdr:row>419</xdr:row>
      <xdr:rowOff>121920</xdr:rowOff>
    </xdr:to>
    <xdr:pic>
      <xdr:nvPicPr>
        <xdr:cNvPr id="57" name="Imagen 56">
          <a:extLst>
            <a:ext uri="{FF2B5EF4-FFF2-40B4-BE49-F238E27FC236}">
              <a16:creationId xmlns:a16="http://schemas.microsoft.com/office/drawing/2014/main" id="{CC87ED3E-3F51-4731-B06B-07BBBF17081E}"/>
            </a:ext>
          </a:extLst>
        </xdr:cNvPr>
        <xdr:cNvPicPr>
          <a:picLocks noChangeAspect="1"/>
        </xdr:cNvPicPr>
      </xdr:nvPicPr>
      <xdr:blipFill>
        <a:blip xmlns:r="http://schemas.openxmlformats.org/officeDocument/2006/relationships" r:embed="rId52"/>
        <a:stretch>
          <a:fillRect/>
        </a:stretch>
      </xdr:blipFill>
      <xdr:spPr>
        <a:xfrm>
          <a:off x="4954905" y="43807380"/>
          <a:ext cx="3489960" cy="24231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F2084636-90ED-4F65-9409-1BD5BC505FB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507FACD0-89C3-4EAE-9766-1F5B80EE7D1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19050</xdr:colOff>
      <xdr:row>69</xdr:row>
      <xdr:rowOff>38100</xdr:rowOff>
    </xdr:from>
    <xdr:to>
      <xdr:col>6</xdr:col>
      <xdr:colOff>541892</xdr:colOff>
      <xdr:row>82</xdr:row>
      <xdr:rowOff>175438</xdr:rowOff>
    </xdr:to>
    <xdr:pic>
      <xdr:nvPicPr>
        <xdr:cNvPr id="4" name="Imagen 3">
          <a:extLst>
            <a:ext uri="{FF2B5EF4-FFF2-40B4-BE49-F238E27FC236}">
              <a16:creationId xmlns:a16="http://schemas.microsoft.com/office/drawing/2014/main" id="{ADAA1C68-C7C0-46EB-B7A9-A192D33F537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0510" y="13106400"/>
          <a:ext cx="3570842" cy="2514778"/>
        </a:xfrm>
        <a:prstGeom prst="rect">
          <a:avLst/>
        </a:prstGeom>
      </xdr:spPr>
    </xdr:pic>
    <xdr:clientData/>
  </xdr:twoCellAnchor>
  <xdr:twoCellAnchor editAs="oneCell">
    <xdr:from>
      <xdr:col>7</xdr:col>
      <xdr:colOff>24493</xdr:colOff>
      <xdr:row>69</xdr:row>
      <xdr:rowOff>32897</xdr:rowOff>
    </xdr:from>
    <xdr:to>
      <xdr:col>11</xdr:col>
      <xdr:colOff>562214</xdr:colOff>
      <xdr:row>82</xdr:row>
      <xdr:rowOff>174250</xdr:rowOff>
    </xdr:to>
    <xdr:pic>
      <xdr:nvPicPr>
        <xdr:cNvPr id="5" name="Imagen 4">
          <a:extLst>
            <a:ext uri="{FF2B5EF4-FFF2-40B4-BE49-F238E27FC236}">
              <a16:creationId xmlns:a16="http://schemas.microsoft.com/office/drawing/2014/main" id="{D4EBCC9E-55DA-4B1E-BDCA-06F26AF3CBD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03073" y="13101197"/>
          <a:ext cx="3578101" cy="2518793"/>
        </a:xfrm>
        <a:prstGeom prst="rect">
          <a:avLst/>
        </a:prstGeom>
      </xdr:spPr>
    </xdr:pic>
    <xdr:clientData/>
  </xdr:twoCellAnchor>
  <xdr:twoCellAnchor editAs="oneCell">
    <xdr:from>
      <xdr:col>7</xdr:col>
      <xdr:colOff>38100</xdr:colOff>
      <xdr:row>53</xdr:row>
      <xdr:rowOff>38099</xdr:rowOff>
    </xdr:from>
    <xdr:to>
      <xdr:col>11</xdr:col>
      <xdr:colOff>552450</xdr:colOff>
      <xdr:row>66</xdr:row>
      <xdr:rowOff>161924</xdr:rowOff>
    </xdr:to>
    <xdr:pic>
      <xdr:nvPicPr>
        <xdr:cNvPr id="6" name="Imagen 5">
          <a:extLst>
            <a:ext uri="{FF2B5EF4-FFF2-40B4-BE49-F238E27FC236}">
              <a16:creationId xmlns:a16="http://schemas.microsoft.com/office/drawing/2014/main" id="{56EB1136-4367-47D7-BE3B-5386051E16D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16680" y="10157459"/>
          <a:ext cx="3554730" cy="2501265"/>
        </a:xfrm>
        <a:prstGeom prst="rect">
          <a:avLst/>
        </a:prstGeom>
      </xdr:spPr>
    </xdr:pic>
    <xdr:clientData/>
  </xdr:twoCellAnchor>
  <xdr:twoCellAnchor editAs="oneCell">
    <xdr:from>
      <xdr:col>1</xdr:col>
      <xdr:colOff>28575</xdr:colOff>
      <xdr:row>53</xdr:row>
      <xdr:rowOff>28575</xdr:rowOff>
    </xdr:from>
    <xdr:to>
      <xdr:col>6</xdr:col>
      <xdr:colOff>530299</xdr:colOff>
      <xdr:row>66</xdr:row>
      <xdr:rowOff>150074</xdr:rowOff>
    </xdr:to>
    <xdr:pic>
      <xdr:nvPicPr>
        <xdr:cNvPr id="7" name="Imagen 6">
          <a:extLst>
            <a:ext uri="{FF2B5EF4-FFF2-40B4-BE49-F238E27FC236}">
              <a16:creationId xmlns:a16="http://schemas.microsoft.com/office/drawing/2014/main" id="{CEA52B60-3512-4D68-8F83-F51E29ED65F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80035" y="10147935"/>
          <a:ext cx="3549724" cy="2498939"/>
        </a:xfrm>
        <a:prstGeom prst="rect">
          <a:avLst/>
        </a:prstGeom>
      </xdr:spPr>
    </xdr:pic>
    <xdr:clientData/>
  </xdr:twoCellAnchor>
  <xdr:twoCellAnchor editAs="oneCell">
    <xdr:from>
      <xdr:col>1</xdr:col>
      <xdr:colOff>9525</xdr:colOff>
      <xdr:row>85</xdr:row>
      <xdr:rowOff>28575</xdr:rowOff>
    </xdr:from>
    <xdr:to>
      <xdr:col>6</xdr:col>
      <xdr:colOff>543573</xdr:colOff>
      <xdr:row>98</xdr:row>
      <xdr:rowOff>174317</xdr:rowOff>
    </xdr:to>
    <xdr:pic>
      <xdr:nvPicPr>
        <xdr:cNvPr id="8" name="Imagen 7">
          <a:extLst>
            <a:ext uri="{FF2B5EF4-FFF2-40B4-BE49-F238E27FC236}">
              <a16:creationId xmlns:a16="http://schemas.microsoft.com/office/drawing/2014/main" id="{E82186EC-C255-4798-9805-53603BBCFAE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60985" y="16045815"/>
          <a:ext cx="3582048" cy="2523182"/>
        </a:xfrm>
        <a:prstGeom prst="rect">
          <a:avLst/>
        </a:prstGeom>
      </xdr:spPr>
    </xdr:pic>
    <xdr:clientData/>
  </xdr:twoCellAnchor>
  <xdr:twoCellAnchor editAs="oneCell">
    <xdr:from>
      <xdr:col>7</xdr:col>
      <xdr:colOff>39220</xdr:colOff>
      <xdr:row>85</xdr:row>
      <xdr:rowOff>39782</xdr:rowOff>
    </xdr:from>
    <xdr:to>
      <xdr:col>11</xdr:col>
      <xdr:colOff>567763</xdr:colOff>
      <xdr:row>98</xdr:row>
      <xdr:rowOff>174252</xdr:rowOff>
    </xdr:to>
    <xdr:pic>
      <xdr:nvPicPr>
        <xdr:cNvPr id="9" name="Imagen 8">
          <a:extLst>
            <a:ext uri="{FF2B5EF4-FFF2-40B4-BE49-F238E27FC236}">
              <a16:creationId xmlns:a16="http://schemas.microsoft.com/office/drawing/2014/main" id="{E456CD76-A491-42A5-979D-E55531886DF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917800" y="16057022"/>
          <a:ext cx="3568923" cy="2511910"/>
        </a:xfrm>
        <a:prstGeom prst="rect">
          <a:avLst/>
        </a:prstGeom>
      </xdr:spPr>
    </xdr:pic>
    <xdr:clientData/>
  </xdr:twoCellAnchor>
  <xdr:twoCellAnchor editAs="oneCell">
    <xdr:from>
      <xdr:col>7</xdr:col>
      <xdr:colOff>28575</xdr:colOff>
      <xdr:row>37</xdr:row>
      <xdr:rowOff>30974</xdr:rowOff>
    </xdr:from>
    <xdr:to>
      <xdr:col>11</xdr:col>
      <xdr:colOff>568325</xdr:colOff>
      <xdr:row>50</xdr:row>
      <xdr:rowOff>173849</xdr:rowOff>
    </xdr:to>
    <xdr:pic>
      <xdr:nvPicPr>
        <xdr:cNvPr id="10" name="Imagen 9">
          <a:extLst>
            <a:ext uri="{FF2B5EF4-FFF2-40B4-BE49-F238E27FC236}">
              <a16:creationId xmlns:a16="http://schemas.microsoft.com/office/drawing/2014/main" id="{C088636A-2BB3-4066-83F7-612115F8282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07155" y="7201394"/>
          <a:ext cx="3580130" cy="2520315"/>
        </a:xfrm>
        <a:prstGeom prst="rect">
          <a:avLst/>
        </a:prstGeom>
      </xdr:spPr>
    </xdr:pic>
    <xdr:clientData/>
  </xdr:twoCellAnchor>
  <xdr:twoCellAnchor editAs="oneCell">
    <xdr:from>
      <xdr:col>1</xdr:col>
      <xdr:colOff>28575</xdr:colOff>
      <xdr:row>37</xdr:row>
      <xdr:rowOff>28575</xdr:rowOff>
    </xdr:from>
    <xdr:to>
      <xdr:col>6</xdr:col>
      <xdr:colOff>543975</xdr:colOff>
      <xdr:row>50</xdr:row>
      <xdr:rowOff>160331</xdr:rowOff>
    </xdr:to>
    <xdr:pic>
      <xdr:nvPicPr>
        <xdr:cNvPr id="11" name="Imagen 10">
          <a:extLst>
            <a:ext uri="{FF2B5EF4-FFF2-40B4-BE49-F238E27FC236}">
              <a16:creationId xmlns:a16="http://schemas.microsoft.com/office/drawing/2014/main" id="{208E4660-080C-4582-9521-2A9FEABA7D1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80035" y="7198995"/>
          <a:ext cx="3563400" cy="2509196"/>
        </a:xfrm>
        <a:prstGeom prst="rect">
          <a:avLst/>
        </a:prstGeom>
      </xdr:spPr>
    </xdr:pic>
    <xdr:clientData/>
  </xdr:twoCellAnchor>
  <xdr:twoCellAnchor editAs="oneCell">
    <xdr:from>
      <xdr:col>7</xdr:col>
      <xdr:colOff>38100</xdr:colOff>
      <xdr:row>5</xdr:row>
      <xdr:rowOff>114300</xdr:rowOff>
    </xdr:from>
    <xdr:to>
      <xdr:col>11</xdr:col>
      <xdr:colOff>560371</xdr:colOff>
      <xdr:row>18</xdr:row>
      <xdr:rowOff>79079</xdr:rowOff>
    </xdr:to>
    <xdr:pic>
      <xdr:nvPicPr>
        <xdr:cNvPr id="12" name="Imagen 11">
          <a:extLst>
            <a:ext uri="{FF2B5EF4-FFF2-40B4-BE49-F238E27FC236}">
              <a16:creationId xmlns:a16="http://schemas.microsoft.com/office/drawing/2014/main" id="{D918040C-EABE-45F0-BFDD-71D36F5D0D23}"/>
            </a:ext>
          </a:extLst>
        </xdr:cNvPr>
        <xdr:cNvPicPr>
          <a:picLocks noChangeAspect="1"/>
        </xdr:cNvPicPr>
      </xdr:nvPicPr>
      <xdr:blipFill>
        <a:blip xmlns:r="http://schemas.openxmlformats.org/officeDocument/2006/relationships" r:embed="rId11"/>
        <a:stretch>
          <a:fillRect/>
        </a:stretch>
      </xdr:blipFill>
      <xdr:spPr>
        <a:xfrm>
          <a:off x="3916680" y="1280160"/>
          <a:ext cx="3562651" cy="2357459"/>
        </a:xfrm>
        <a:prstGeom prst="rect">
          <a:avLst/>
        </a:prstGeom>
      </xdr:spPr>
    </xdr:pic>
    <xdr:clientData/>
  </xdr:twoCellAnchor>
  <xdr:twoCellAnchor editAs="oneCell">
    <xdr:from>
      <xdr:col>1</xdr:col>
      <xdr:colOff>38100</xdr:colOff>
      <xdr:row>5</xdr:row>
      <xdr:rowOff>85725</xdr:rowOff>
    </xdr:from>
    <xdr:to>
      <xdr:col>6</xdr:col>
      <xdr:colOff>534686</xdr:colOff>
      <xdr:row>18</xdr:row>
      <xdr:rowOff>57150</xdr:rowOff>
    </xdr:to>
    <xdr:pic>
      <xdr:nvPicPr>
        <xdr:cNvPr id="13" name="Imagen 12">
          <a:extLst>
            <a:ext uri="{FF2B5EF4-FFF2-40B4-BE49-F238E27FC236}">
              <a16:creationId xmlns:a16="http://schemas.microsoft.com/office/drawing/2014/main" id="{7E746065-700E-41C1-871E-68ABCD672EA5}"/>
            </a:ext>
          </a:extLst>
        </xdr:cNvPr>
        <xdr:cNvPicPr>
          <a:picLocks noChangeAspect="1"/>
        </xdr:cNvPicPr>
      </xdr:nvPicPr>
      <xdr:blipFill>
        <a:blip xmlns:r="http://schemas.openxmlformats.org/officeDocument/2006/relationships" r:embed="rId12"/>
        <a:stretch>
          <a:fillRect/>
        </a:stretch>
      </xdr:blipFill>
      <xdr:spPr>
        <a:xfrm>
          <a:off x="289560" y="1251585"/>
          <a:ext cx="3544586" cy="2364105"/>
        </a:xfrm>
        <a:prstGeom prst="rect">
          <a:avLst/>
        </a:prstGeom>
      </xdr:spPr>
    </xdr:pic>
    <xdr:clientData/>
  </xdr:twoCellAnchor>
  <xdr:twoCellAnchor editAs="oneCell">
    <xdr:from>
      <xdr:col>7</xdr:col>
      <xdr:colOff>28575</xdr:colOff>
      <xdr:row>21</xdr:row>
      <xdr:rowOff>95250</xdr:rowOff>
    </xdr:from>
    <xdr:to>
      <xdr:col>11</xdr:col>
      <xdr:colOff>556943</xdr:colOff>
      <xdr:row>34</xdr:row>
      <xdr:rowOff>78319</xdr:rowOff>
    </xdr:to>
    <xdr:pic>
      <xdr:nvPicPr>
        <xdr:cNvPr id="14" name="Imagen 13">
          <a:extLst>
            <a:ext uri="{FF2B5EF4-FFF2-40B4-BE49-F238E27FC236}">
              <a16:creationId xmlns:a16="http://schemas.microsoft.com/office/drawing/2014/main" id="{9605A42C-96FE-4BFB-8238-BC5AC0A3513B}"/>
            </a:ext>
          </a:extLst>
        </xdr:cNvPr>
        <xdr:cNvPicPr>
          <a:picLocks noChangeAspect="1"/>
        </xdr:cNvPicPr>
      </xdr:nvPicPr>
      <xdr:blipFill>
        <a:blip xmlns:r="http://schemas.openxmlformats.org/officeDocument/2006/relationships" r:embed="rId13"/>
        <a:stretch>
          <a:fillRect/>
        </a:stretch>
      </xdr:blipFill>
      <xdr:spPr>
        <a:xfrm>
          <a:off x="3907155" y="4263390"/>
          <a:ext cx="3568748" cy="2375749"/>
        </a:xfrm>
        <a:prstGeom prst="rect">
          <a:avLst/>
        </a:prstGeom>
      </xdr:spPr>
    </xdr:pic>
    <xdr:clientData/>
  </xdr:twoCellAnchor>
  <xdr:twoCellAnchor editAs="oneCell">
    <xdr:from>
      <xdr:col>1</xdr:col>
      <xdr:colOff>19050</xdr:colOff>
      <xdr:row>21</xdr:row>
      <xdr:rowOff>104775</xdr:rowOff>
    </xdr:from>
    <xdr:to>
      <xdr:col>6</xdr:col>
      <xdr:colOff>543348</xdr:colOff>
      <xdr:row>34</xdr:row>
      <xdr:rowOff>66675</xdr:rowOff>
    </xdr:to>
    <xdr:pic>
      <xdr:nvPicPr>
        <xdr:cNvPr id="15" name="Imagen 14">
          <a:extLst>
            <a:ext uri="{FF2B5EF4-FFF2-40B4-BE49-F238E27FC236}">
              <a16:creationId xmlns:a16="http://schemas.microsoft.com/office/drawing/2014/main" id="{C890E125-729F-4A5C-B41C-455B72FA0C45}"/>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b="6204"/>
        <a:stretch/>
      </xdr:blipFill>
      <xdr:spPr>
        <a:xfrm>
          <a:off x="270510" y="4272915"/>
          <a:ext cx="3572298" cy="235458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5ECC0CEA-098D-4A11-853B-8BFE5A8D559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708091" y="138343"/>
          <a:ext cx="843803" cy="299808"/>
        </a:xfrm>
        <a:prstGeom prst="rect">
          <a:avLst/>
        </a:prstGeom>
      </xdr:spPr>
    </xdr:pic>
    <xdr:clientData/>
  </xdr:oneCellAnchor>
  <xdr:oneCellAnchor>
    <xdr:from>
      <xdr:col>1</xdr:col>
      <xdr:colOff>200024</xdr:colOff>
      <xdr:row>0</xdr:row>
      <xdr:rowOff>180976</xdr:rowOff>
    </xdr:from>
    <xdr:ext cx="714375" cy="247649"/>
    <xdr:pic>
      <xdr:nvPicPr>
        <xdr:cNvPr id="3" name="4 Imagen">
          <a:extLst>
            <a:ext uri="{FF2B5EF4-FFF2-40B4-BE49-F238E27FC236}">
              <a16:creationId xmlns:a16="http://schemas.microsoft.com/office/drawing/2014/main" id="{575DF5C7-395A-41E8-86F9-2B99A32BE06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0064" y="180976"/>
          <a:ext cx="714375" cy="247649"/>
        </a:xfrm>
        <a:prstGeom prst="rect">
          <a:avLst/>
        </a:prstGeom>
      </xdr:spPr>
    </xdr:pic>
    <xdr:clientData/>
  </xdr:oneCellAnchor>
  <xdr:twoCellAnchor>
    <xdr:from>
      <xdr:col>5</xdr:col>
      <xdr:colOff>63870</xdr:colOff>
      <xdr:row>101</xdr:row>
      <xdr:rowOff>93145</xdr:rowOff>
    </xdr:from>
    <xdr:to>
      <xdr:col>5</xdr:col>
      <xdr:colOff>1578345</xdr:colOff>
      <xdr:row>101</xdr:row>
      <xdr:rowOff>350320</xdr:rowOff>
    </xdr:to>
    <xdr:sp macro="" textlink="">
      <xdr:nvSpPr>
        <xdr:cNvPr id="4" name="CuadroTexto 3">
          <a:extLst>
            <a:ext uri="{FF2B5EF4-FFF2-40B4-BE49-F238E27FC236}">
              <a16:creationId xmlns:a16="http://schemas.microsoft.com/office/drawing/2014/main" id="{CFA6A561-5AC4-4A7B-923E-46A0EE3D28C2}"/>
            </a:ext>
          </a:extLst>
        </xdr:cNvPr>
        <xdr:cNvSpPr txBox="1"/>
      </xdr:nvSpPr>
      <xdr:spPr>
        <a:xfrm>
          <a:off x="3104250" y="27227965"/>
          <a:ext cx="1514475" cy="1200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a:t>
          </a:r>
          <a:r>
            <a:rPr lang="es-CO" sz="1100" baseline="0">
              <a:solidFill>
                <a:schemeClr val="bg1"/>
              </a:solidFill>
            </a:rPr>
            <a:t> </a:t>
          </a:r>
          <a:r>
            <a:rPr lang="es-CO" sz="1100">
              <a:solidFill>
                <a:schemeClr val="bg1"/>
              </a:solidFill>
            </a:rPr>
            <a:t>de febrero de 2021</a:t>
          </a:r>
        </a:p>
      </xdr:txBody>
    </xdr:sp>
    <xdr:clientData/>
  </xdr:twoCellAnchor>
  <xdr:twoCellAnchor>
    <xdr:from>
      <xdr:col>9</xdr:col>
      <xdr:colOff>276273</xdr:colOff>
      <xdr:row>101</xdr:row>
      <xdr:rowOff>161925</xdr:rowOff>
    </xdr:from>
    <xdr:to>
      <xdr:col>9</xdr:col>
      <xdr:colOff>1790748</xdr:colOff>
      <xdr:row>101</xdr:row>
      <xdr:rowOff>419100</xdr:rowOff>
    </xdr:to>
    <xdr:sp macro="" textlink="">
      <xdr:nvSpPr>
        <xdr:cNvPr id="5" name="CuadroTexto 4">
          <a:extLst>
            <a:ext uri="{FF2B5EF4-FFF2-40B4-BE49-F238E27FC236}">
              <a16:creationId xmlns:a16="http://schemas.microsoft.com/office/drawing/2014/main" id="{B9A857D2-6D26-412D-B049-10F68BD54253}"/>
            </a:ext>
          </a:extLst>
        </xdr:cNvPr>
        <xdr:cNvSpPr txBox="1"/>
      </xdr:nvSpPr>
      <xdr:spPr>
        <a:xfrm>
          <a:off x="8658273" y="27296745"/>
          <a:ext cx="1514475" cy="514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a:t>
          </a:r>
          <a:r>
            <a:rPr lang="es-CO" sz="1100">
              <a:solidFill>
                <a:schemeClr val="bg1"/>
              </a:solidFill>
            </a:rPr>
            <a:t>de febrero de 2021</a:t>
          </a:r>
        </a:p>
      </xdr:txBody>
    </xdr:sp>
    <xdr:clientData/>
  </xdr:twoCellAnchor>
  <xdr:twoCellAnchor>
    <xdr:from>
      <xdr:col>0</xdr:col>
      <xdr:colOff>0</xdr:colOff>
      <xdr:row>19</xdr:row>
      <xdr:rowOff>38100</xdr:rowOff>
    </xdr:from>
    <xdr:to>
      <xdr:col>4</xdr:col>
      <xdr:colOff>561975</xdr:colOff>
      <xdr:row>29</xdr:row>
      <xdr:rowOff>100343</xdr:rowOff>
    </xdr:to>
    <xdr:grpSp>
      <xdr:nvGrpSpPr>
        <xdr:cNvPr id="6" name="Grupo 5">
          <a:extLst>
            <a:ext uri="{FF2B5EF4-FFF2-40B4-BE49-F238E27FC236}">
              <a16:creationId xmlns:a16="http://schemas.microsoft.com/office/drawing/2014/main" id="{AFF120FE-A7ED-4E61-9C72-F10BD2E95F41}"/>
            </a:ext>
          </a:extLst>
        </xdr:cNvPr>
        <xdr:cNvGrpSpPr/>
      </xdr:nvGrpSpPr>
      <xdr:grpSpPr>
        <a:xfrm>
          <a:off x="0" y="5290457"/>
          <a:ext cx="2725511" cy="1967243"/>
          <a:chOff x="63961" y="1499858"/>
          <a:chExt cx="2660189" cy="1967243"/>
        </a:xfrm>
      </xdr:grpSpPr>
      <xdr:pic>
        <xdr:nvPicPr>
          <xdr:cNvPr id="7" name="Imagen 6">
            <a:extLst>
              <a:ext uri="{FF2B5EF4-FFF2-40B4-BE49-F238E27FC236}">
                <a16:creationId xmlns:a16="http://schemas.microsoft.com/office/drawing/2014/main" id="{CC55A497-0D02-4BEB-872D-BCA73CBB570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961" y="1499858"/>
            <a:ext cx="2545889" cy="1929141"/>
          </a:xfrm>
          <a:prstGeom prst="rect">
            <a:avLst/>
          </a:prstGeom>
        </xdr:spPr>
      </xdr:pic>
      <xdr:sp macro="" textlink="">
        <xdr:nvSpPr>
          <xdr:cNvPr id="8" name="CuadroTexto 7">
            <a:extLst>
              <a:ext uri="{FF2B5EF4-FFF2-40B4-BE49-F238E27FC236}">
                <a16:creationId xmlns:a16="http://schemas.microsoft.com/office/drawing/2014/main" id="{3DD1B3E3-8F5D-4947-AF5F-802EE777F012}"/>
              </a:ext>
            </a:extLst>
          </xdr:cNvPr>
          <xdr:cNvSpPr txBox="1"/>
        </xdr:nvSpPr>
        <xdr:spPr>
          <a:xfrm>
            <a:off x="1228725" y="3200401"/>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4</xdr:col>
      <xdr:colOff>497550</xdr:colOff>
      <xdr:row>19</xdr:row>
      <xdr:rowOff>68925</xdr:rowOff>
    </xdr:from>
    <xdr:to>
      <xdr:col>6</xdr:col>
      <xdr:colOff>87975</xdr:colOff>
      <xdr:row>29</xdr:row>
      <xdr:rowOff>107025</xdr:rowOff>
    </xdr:to>
    <xdr:grpSp>
      <xdr:nvGrpSpPr>
        <xdr:cNvPr id="9" name="Grupo 8">
          <a:extLst>
            <a:ext uri="{FF2B5EF4-FFF2-40B4-BE49-F238E27FC236}">
              <a16:creationId xmlns:a16="http://schemas.microsoft.com/office/drawing/2014/main" id="{D78ED710-5D1F-446F-822D-18A8884D6BD6}"/>
            </a:ext>
          </a:extLst>
        </xdr:cNvPr>
        <xdr:cNvGrpSpPr/>
      </xdr:nvGrpSpPr>
      <xdr:grpSpPr>
        <a:xfrm>
          <a:off x="2661086" y="5321282"/>
          <a:ext cx="2638425" cy="1943100"/>
          <a:chOff x="2666536" y="1511633"/>
          <a:chExt cx="2638425" cy="1943100"/>
        </a:xfrm>
      </xdr:grpSpPr>
      <xdr:pic>
        <xdr:nvPicPr>
          <xdr:cNvPr id="10" name="Imagen 9">
            <a:extLst>
              <a:ext uri="{FF2B5EF4-FFF2-40B4-BE49-F238E27FC236}">
                <a16:creationId xmlns:a16="http://schemas.microsoft.com/office/drawing/2014/main" id="{1AA67A07-DCCD-4689-B842-5B5AC466764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66536" y="1511633"/>
            <a:ext cx="2515064" cy="1907842"/>
          </a:xfrm>
          <a:prstGeom prst="rect">
            <a:avLst/>
          </a:prstGeom>
        </xdr:spPr>
      </xdr:pic>
      <xdr:sp macro="" textlink="">
        <xdr:nvSpPr>
          <xdr:cNvPr id="11" name="CuadroTexto 10">
            <a:extLst>
              <a:ext uri="{FF2B5EF4-FFF2-40B4-BE49-F238E27FC236}">
                <a16:creationId xmlns:a16="http://schemas.microsoft.com/office/drawing/2014/main" id="{27273E4C-8EDC-45C0-908B-0C807B580156}"/>
              </a:ext>
            </a:extLst>
          </xdr:cNvPr>
          <xdr:cNvSpPr txBox="1"/>
        </xdr:nvSpPr>
        <xdr:spPr>
          <a:xfrm>
            <a:off x="3809536" y="3188033"/>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0</xdr:col>
      <xdr:colOff>59865</xdr:colOff>
      <xdr:row>29</xdr:row>
      <xdr:rowOff>128918</xdr:rowOff>
    </xdr:from>
    <xdr:to>
      <xdr:col>4</xdr:col>
      <xdr:colOff>583740</xdr:colOff>
      <xdr:row>31</xdr:row>
      <xdr:rowOff>1710068</xdr:rowOff>
    </xdr:to>
    <xdr:grpSp>
      <xdr:nvGrpSpPr>
        <xdr:cNvPr id="12" name="Grupo 11">
          <a:extLst>
            <a:ext uri="{FF2B5EF4-FFF2-40B4-BE49-F238E27FC236}">
              <a16:creationId xmlns:a16="http://schemas.microsoft.com/office/drawing/2014/main" id="{69CECFED-64BF-4842-A703-CD4696703B95}"/>
            </a:ext>
          </a:extLst>
        </xdr:cNvPr>
        <xdr:cNvGrpSpPr/>
      </xdr:nvGrpSpPr>
      <xdr:grpSpPr>
        <a:xfrm>
          <a:off x="59865" y="7286275"/>
          <a:ext cx="2687411" cy="1962150"/>
          <a:chOff x="66676" y="3476626"/>
          <a:chExt cx="2686050" cy="1962150"/>
        </a:xfrm>
      </xdr:grpSpPr>
      <xdr:pic>
        <xdr:nvPicPr>
          <xdr:cNvPr id="13" name="Imagen 12">
            <a:extLst>
              <a:ext uri="{FF2B5EF4-FFF2-40B4-BE49-F238E27FC236}">
                <a16:creationId xmlns:a16="http://schemas.microsoft.com/office/drawing/2014/main" id="{3CBD9359-48E7-4BEA-8432-0EC5A36F92F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6676" y="3476626"/>
            <a:ext cx="2543174" cy="1915090"/>
          </a:xfrm>
          <a:prstGeom prst="rect">
            <a:avLst/>
          </a:prstGeom>
        </xdr:spPr>
      </xdr:pic>
      <xdr:sp macro="" textlink="">
        <xdr:nvSpPr>
          <xdr:cNvPr id="14" name="CuadroTexto 13">
            <a:extLst>
              <a:ext uri="{FF2B5EF4-FFF2-40B4-BE49-F238E27FC236}">
                <a16:creationId xmlns:a16="http://schemas.microsoft.com/office/drawing/2014/main" id="{FCFE7356-F216-41A8-B959-E3631DFF5E81}"/>
              </a:ext>
            </a:extLst>
          </xdr:cNvPr>
          <xdr:cNvSpPr txBox="1"/>
        </xdr:nvSpPr>
        <xdr:spPr>
          <a:xfrm>
            <a:off x="1257301" y="5172076"/>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4</xdr:col>
      <xdr:colOff>488400</xdr:colOff>
      <xdr:row>29</xdr:row>
      <xdr:rowOff>119392</xdr:rowOff>
    </xdr:from>
    <xdr:to>
      <xdr:col>6</xdr:col>
      <xdr:colOff>78825</xdr:colOff>
      <xdr:row>31</xdr:row>
      <xdr:rowOff>1719592</xdr:rowOff>
    </xdr:to>
    <xdr:grpSp>
      <xdr:nvGrpSpPr>
        <xdr:cNvPr id="15" name="Grupo 14">
          <a:extLst>
            <a:ext uri="{FF2B5EF4-FFF2-40B4-BE49-F238E27FC236}">
              <a16:creationId xmlns:a16="http://schemas.microsoft.com/office/drawing/2014/main" id="{6FD74F66-A655-4E4D-921F-93846324BF28}"/>
            </a:ext>
          </a:extLst>
        </xdr:cNvPr>
        <xdr:cNvGrpSpPr/>
      </xdr:nvGrpSpPr>
      <xdr:grpSpPr>
        <a:xfrm>
          <a:off x="2651936" y="7276749"/>
          <a:ext cx="2638425" cy="1981200"/>
          <a:chOff x="2657386" y="3467100"/>
          <a:chExt cx="2638425" cy="1981200"/>
        </a:xfrm>
      </xdr:grpSpPr>
      <xdr:pic>
        <xdr:nvPicPr>
          <xdr:cNvPr id="16" name="Imagen 15">
            <a:extLst>
              <a:ext uri="{FF2B5EF4-FFF2-40B4-BE49-F238E27FC236}">
                <a16:creationId xmlns:a16="http://schemas.microsoft.com/office/drawing/2014/main" id="{DE462B78-9B82-4FC9-B0E7-BE41D989063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657386" y="3467100"/>
            <a:ext cx="2514689" cy="1945418"/>
          </a:xfrm>
          <a:prstGeom prst="rect">
            <a:avLst/>
          </a:prstGeom>
        </xdr:spPr>
      </xdr:pic>
      <xdr:sp macro="" textlink="">
        <xdr:nvSpPr>
          <xdr:cNvPr id="17" name="CuadroTexto 16">
            <a:extLst>
              <a:ext uri="{FF2B5EF4-FFF2-40B4-BE49-F238E27FC236}">
                <a16:creationId xmlns:a16="http://schemas.microsoft.com/office/drawing/2014/main" id="{E746D386-DF9B-4C69-9FBE-B856E60D7084}"/>
              </a:ext>
            </a:extLst>
          </xdr:cNvPr>
          <xdr:cNvSpPr txBox="1"/>
        </xdr:nvSpPr>
        <xdr:spPr>
          <a:xfrm>
            <a:off x="3800386" y="5181600"/>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0</xdr:col>
      <xdr:colOff>92388</xdr:colOff>
      <xdr:row>6</xdr:row>
      <xdr:rowOff>147170</xdr:rowOff>
    </xdr:from>
    <xdr:to>
      <xdr:col>4</xdr:col>
      <xdr:colOff>514350</xdr:colOff>
      <xdr:row>16</xdr:row>
      <xdr:rowOff>171450</xdr:rowOff>
    </xdr:to>
    <xdr:grpSp>
      <xdr:nvGrpSpPr>
        <xdr:cNvPr id="18" name="Grupo 17">
          <a:extLst>
            <a:ext uri="{FF2B5EF4-FFF2-40B4-BE49-F238E27FC236}">
              <a16:creationId xmlns:a16="http://schemas.microsoft.com/office/drawing/2014/main" id="{EAAFE007-11A5-4855-8DD5-00D9C8CBE0C0}"/>
            </a:ext>
          </a:extLst>
        </xdr:cNvPr>
        <xdr:cNvGrpSpPr/>
      </xdr:nvGrpSpPr>
      <xdr:grpSpPr>
        <a:xfrm>
          <a:off x="92388" y="1780027"/>
          <a:ext cx="2585498" cy="1929280"/>
          <a:chOff x="92388" y="1775945"/>
          <a:chExt cx="2584137" cy="1929280"/>
        </a:xfrm>
      </xdr:grpSpPr>
      <xdr:pic>
        <xdr:nvPicPr>
          <xdr:cNvPr id="19" name="Imagen 18">
            <a:extLst>
              <a:ext uri="{FF2B5EF4-FFF2-40B4-BE49-F238E27FC236}">
                <a16:creationId xmlns:a16="http://schemas.microsoft.com/office/drawing/2014/main" id="{32EE4038-8C0C-43AF-B2C2-F3F28A46C96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2388" y="1775945"/>
            <a:ext cx="2476525" cy="1929280"/>
          </a:xfrm>
          <a:prstGeom prst="rect">
            <a:avLst/>
          </a:prstGeom>
        </xdr:spPr>
      </xdr:pic>
      <xdr:sp macro="" textlink="">
        <xdr:nvSpPr>
          <xdr:cNvPr id="20" name="CuadroTexto 19">
            <a:extLst>
              <a:ext uri="{FF2B5EF4-FFF2-40B4-BE49-F238E27FC236}">
                <a16:creationId xmlns:a16="http://schemas.microsoft.com/office/drawing/2014/main" id="{264B8B7C-49F6-4BAE-94D1-677FC328DF67}"/>
              </a:ext>
            </a:extLst>
          </xdr:cNvPr>
          <xdr:cNvSpPr txBox="1"/>
        </xdr:nvSpPr>
        <xdr:spPr>
          <a:xfrm>
            <a:off x="1181100" y="3457575"/>
            <a:ext cx="14954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febrero de 2021</a:t>
            </a:r>
          </a:p>
        </xdr:txBody>
      </xdr:sp>
    </xdr:grpSp>
    <xdr:clientData/>
  </xdr:twoCellAnchor>
  <xdr:twoCellAnchor>
    <xdr:from>
      <xdr:col>4</xdr:col>
      <xdr:colOff>502038</xdr:colOff>
      <xdr:row>6</xdr:row>
      <xdr:rowOff>135328</xdr:rowOff>
    </xdr:from>
    <xdr:to>
      <xdr:col>6</xdr:col>
      <xdr:colOff>44838</xdr:colOff>
      <xdr:row>16</xdr:row>
      <xdr:rowOff>171450</xdr:rowOff>
    </xdr:to>
    <xdr:grpSp>
      <xdr:nvGrpSpPr>
        <xdr:cNvPr id="21" name="Grupo 20">
          <a:extLst>
            <a:ext uri="{FF2B5EF4-FFF2-40B4-BE49-F238E27FC236}">
              <a16:creationId xmlns:a16="http://schemas.microsoft.com/office/drawing/2014/main" id="{DFD2E3A1-A8B0-4C7B-867E-DAC37E2B736C}"/>
            </a:ext>
          </a:extLst>
        </xdr:cNvPr>
        <xdr:cNvGrpSpPr/>
      </xdr:nvGrpSpPr>
      <xdr:grpSpPr>
        <a:xfrm>
          <a:off x="2665574" y="1768185"/>
          <a:ext cx="2590800" cy="1941122"/>
          <a:chOff x="2664213" y="1764103"/>
          <a:chExt cx="2590800" cy="1941122"/>
        </a:xfrm>
      </xdr:grpSpPr>
      <xdr:pic>
        <xdr:nvPicPr>
          <xdr:cNvPr id="22" name="Imagen 21">
            <a:extLst>
              <a:ext uri="{FF2B5EF4-FFF2-40B4-BE49-F238E27FC236}">
                <a16:creationId xmlns:a16="http://schemas.microsoft.com/office/drawing/2014/main" id="{E5726F07-1338-4EF8-834A-D7CBEB03D7A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664213" y="1764103"/>
            <a:ext cx="2476525" cy="1941122"/>
          </a:xfrm>
          <a:prstGeom prst="rect">
            <a:avLst/>
          </a:prstGeom>
        </xdr:spPr>
      </xdr:pic>
      <xdr:sp macro="" textlink="">
        <xdr:nvSpPr>
          <xdr:cNvPr id="23" name="CuadroTexto 22">
            <a:extLst>
              <a:ext uri="{FF2B5EF4-FFF2-40B4-BE49-F238E27FC236}">
                <a16:creationId xmlns:a16="http://schemas.microsoft.com/office/drawing/2014/main" id="{0E4493D6-7FCD-4866-A62D-AFAA9B3208CC}"/>
              </a:ext>
            </a:extLst>
          </xdr:cNvPr>
          <xdr:cNvSpPr txBox="1"/>
        </xdr:nvSpPr>
        <xdr:spPr>
          <a:xfrm>
            <a:off x="3759588" y="3459553"/>
            <a:ext cx="14954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febrero de 2021</a:t>
            </a:r>
          </a:p>
        </xdr:txBody>
      </xdr:sp>
    </xdr:grpSp>
    <xdr:clientData/>
  </xdr:twoCellAnchor>
  <xdr:twoCellAnchor>
    <xdr:from>
      <xdr:col>6</xdr:col>
      <xdr:colOff>49786</xdr:colOff>
      <xdr:row>6</xdr:row>
      <xdr:rowOff>142875</xdr:rowOff>
    </xdr:from>
    <xdr:to>
      <xdr:col>8</xdr:col>
      <xdr:colOff>621286</xdr:colOff>
      <xdr:row>16</xdr:row>
      <xdr:rowOff>180975</xdr:rowOff>
    </xdr:to>
    <xdr:grpSp>
      <xdr:nvGrpSpPr>
        <xdr:cNvPr id="24" name="Grupo 23">
          <a:extLst>
            <a:ext uri="{FF2B5EF4-FFF2-40B4-BE49-F238E27FC236}">
              <a16:creationId xmlns:a16="http://schemas.microsoft.com/office/drawing/2014/main" id="{088B85FE-C1D1-4D96-9B99-C079C3D61B6C}"/>
            </a:ext>
          </a:extLst>
        </xdr:cNvPr>
        <xdr:cNvGrpSpPr/>
      </xdr:nvGrpSpPr>
      <xdr:grpSpPr>
        <a:xfrm>
          <a:off x="5261322" y="1775732"/>
          <a:ext cx="2639785" cy="1943100"/>
          <a:chOff x="5259961" y="1771650"/>
          <a:chExt cx="2638425" cy="1943100"/>
        </a:xfrm>
      </xdr:grpSpPr>
      <xdr:pic>
        <xdr:nvPicPr>
          <xdr:cNvPr id="25" name="Imagen 24">
            <a:extLst>
              <a:ext uri="{FF2B5EF4-FFF2-40B4-BE49-F238E27FC236}">
                <a16:creationId xmlns:a16="http://schemas.microsoft.com/office/drawing/2014/main" id="{4EF67C5C-8AF6-4B2A-A5C6-576A5AA2E29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259961" y="1771650"/>
            <a:ext cx="2523878" cy="1943100"/>
          </a:xfrm>
          <a:prstGeom prst="rect">
            <a:avLst/>
          </a:prstGeom>
        </xdr:spPr>
      </xdr:pic>
      <xdr:sp macro="" textlink="">
        <xdr:nvSpPr>
          <xdr:cNvPr id="26" name="CuadroTexto 25">
            <a:extLst>
              <a:ext uri="{FF2B5EF4-FFF2-40B4-BE49-F238E27FC236}">
                <a16:creationId xmlns:a16="http://schemas.microsoft.com/office/drawing/2014/main" id="{86E83D41-95B2-4C08-8C7B-EA6971BBAC50}"/>
              </a:ext>
            </a:extLst>
          </xdr:cNvPr>
          <xdr:cNvSpPr txBox="1"/>
        </xdr:nvSpPr>
        <xdr:spPr>
          <a:xfrm>
            <a:off x="6402961" y="3476625"/>
            <a:ext cx="14954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febrero de 2021</a:t>
            </a:r>
          </a:p>
        </xdr:txBody>
      </xdr:sp>
    </xdr:grpSp>
    <xdr:clientData/>
  </xdr:twoCellAnchor>
  <xdr:twoCellAnchor>
    <xdr:from>
      <xdr:col>8</xdr:col>
      <xdr:colOff>566536</xdr:colOff>
      <xdr:row>6</xdr:row>
      <xdr:rowOff>138986</xdr:rowOff>
    </xdr:from>
    <xdr:to>
      <xdr:col>10</xdr:col>
      <xdr:colOff>0</xdr:colOff>
      <xdr:row>16</xdr:row>
      <xdr:rowOff>180810</xdr:rowOff>
    </xdr:to>
    <xdr:grpSp>
      <xdr:nvGrpSpPr>
        <xdr:cNvPr id="27" name="Grupo 26">
          <a:extLst>
            <a:ext uri="{FF2B5EF4-FFF2-40B4-BE49-F238E27FC236}">
              <a16:creationId xmlns:a16="http://schemas.microsoft.com/office/drawing/2014/main" id="{BA7B1659-E428-4351-8ADB-7DDBCDFA94A6}"/>
            </a:ext>
          </a:extLst>
        </xdr:cNvPr>
        <xdr:cNvGrpSpPr/>
      </xdr:nvGrpSpPr>
      <xdr:grpSpPr>
        <a:xfrm>
          <a:off x="7846357" y="1771843"/>
          <a:ext cx="2603929" cy="1946824"/>
          <a:chOff x="7843636" y="1767761"/>
          <a:chExt cx="2714625" cy="1946824"/>
        </a:xfrm>
      </xdr:grpSpPr>
      <xdr:pic>
        <xdr:nvPicPr>
          <xdr:cNvPr id="28" name="Imagen 27">
            <a:extLst>
              <a:ext uri="{FF2B5EF4-FFF2-40B4-BE49-F238E27FC236}">
                <a16:creationId xmlns:a16="http://schemas.microsoft.com/office/drawing/2014/main" id="{67326142-A7D2-4FC9-8570-4D21FFB0193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843636" y="1767761"/>
            <a:ext cx="2595764" cy="1946824"/>
          </a:xfrm>
          <a:prstGeom prst="rect">
            <a:avLst/>
          </a:prstGeom>
        </xdr:spPr>
      </xdr:pic>
      <xdr:sp macro="" textlink="">
        <xdr:nvSpPr>
          <xdr:cNvPr id="29" name="CuadroTexto 28">
            <a:extLst>
              <a:ext uri="{FF2B5EF4-FFF2-40B4-BE49-F238E27FC236}">
                <a16:creationId xmlns:a16="http://schemas.microsoft.com/office/drawing/2014/main" id="{65E1AB7E-F3B9-43B7-A503-C88272510DAF}"/>
              </a:ext>
            </a:extLst>
          </xdr:cNvPr>
          <xdr:cNvSpPr txBox="1"/>
        </xdr:nvSpPr>
        <xdr:spPr>
          <a:xfrm>
            <a:off x="9062836" y="3482261"/>
            <a:ext cx="14954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febrero de 2021</a:t>
            </a:r>
          </a:p>
        </xdr:txBody>
      </xdr:sp>
    </xdr:grpSp>
    <xdr:clientData/>
  </xdr:twoCellAnchor>
  <xdr:twoCellAnchor>
    <xdr:from>
      <xdr:col>6</xdr:col>
      <xdr:colOff>97263</xdr:colOff>
      <xdr:row>19</xdr:row>
      <xdr:rowOff>44878</xdr:rowOff>
    </xdr:from>
    <xdr:to>
      <xdr:col>8</xdr:col>
      <xdr:colOff>678288</xdr:colOff>
      <xdr:row>29</xdr:row>
      <xdr:rowOff>102028</xdr:rowOff>
    </xdr:to>
    <xdr:grpSp>
      <xdr:nvGrpSpPr>
        <xdr:cNvPr id="30" name="Grupo 29">
          <a:extLst>
            <a:ext uri="{FF2B5EF4-FFF2-40B4-BE49-F238E27FC236}">
              <a16:creationId xmlns:a16="http://schemas.microsoft.com/office/drawing/2014/main" id="{F39F255A-C7EB-4164-BFFF-815900EC40F6}"/>
            </a:ext>
          </a:extLst>
        </xdr:cNvPr>
        <xdr:cNvGrpSpPr/>
      </xdr:nvGrpSpPr>
      <xdr:grpSpPr>
        <a:xfrm>
          <a:off x="5308799" y="5297235"/>
          <a:ext cx="2649310" cy="1962150"/>
          <a:chOff x="5307438" y="4607353"/>
          <a:chExt cx="2647950" cy="1962150"/>
        </a:xfrm>
      </xdr:grpSpPr>
      <xdr:pic>
        <xdr:nvPicPr>
          <xdr:cNvPr id="31" name="Imagen 30">
            <a:extLst>
              <a:ext uri="{FF2B5EF4-FFF2-40B4-BE49-F238E27FC236}">
                <a16:creationId xmlns:a16="http://schemas.microsoft.com/office/drawing/2014/main" id="{219328C5-8758-4FEC-BB71-28500DF9C5A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307438" y="4607353"/>
            <a:ext cx="2531637" cy="1936322"/>
          </a:xfrm>
          <a:prstGeom prst="rect">
            <a:avLst/>
          </a:prstGeom>
        </xdr:spPr>
      </xdr:pic>
      <xdr:sp macro="" textlink="">
        <xdr:nvSpPr>
          <xdr:cNvPr id="32" name="CuadroTexto 31">
            <a:extLst>
              <a:ext uri="{FF2B5EF4-FFF2-40B4-BE49-F238E27FC236}">
                <a16:creationId xmlns:a16="http://schemas.microsoft.com/office/drawing/2014/main" id="{4E026986-B609-4A32-96C9-38A8EC9E6E55}"/>
              </a:ext>
            </a:extLst>
          </xdr:cNvPr>
          <xdr:cNvSpPr txBox="1"/>
        </xdr:nvSpPr>
        <xdr:spPr>
          <a:xfrm>
            <a:off x="6459963" y="6302803"/>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8</xdr:col>
      <xdr:colOff>628650</xdr:colOff>
      <xdr:row>19</xdr:row>
      <xdr:rowOff>45084</xdr:rowOff>
    </xdr:from>
    <xdr:to>
      <xdr:col>10</xdr:col>
      <xdr:colOff>0</xdr:colOff>
      <xdr:row>29</xdr:row>
      <xdr:rowOff>83184</xdr:rowOff>
    </xdr:to>
    <xdr:grpSp>
      <xdr:nvGrpSpPr>
        <xdr:cNvPr id="33" name="Grupo 32">
          <a:extLst>
            <a:ext uri="{FF2B5EF4-FFF2-40B4-BE49-F238E27FC236}">
              <a16:creationId xmlns:a16="http://schemas.microsoft.com/office/drawing/2014/main" id="{5FBCB274-033C-410F-A020-CFE481060794}"/>
            </a:ext>
          </a:extLst>
        </xdr:cNvPr>
        <xdr:cNvGrpSpPr/>
      </xdr:nvGrpSpPr>
      <xdr:grpSpPr>
        <a:xfrm>
          <a:off x="7908471" y="5297441"/>
          <a:ext cx="2541815" cy="1943100"/>
          <a:chOff x="7905750" y="4607559"/>
          <a:chExt cx="2609850" cy="1943100"/>
        </a:xfrm>
      </xdr:grpSpPr>
      <xdr:pic>
        <xdr:nvPicPr>
          <xdr:cNvPr id="34" name="Imagen 33">
            <a:extLst>
              <a:ext uri="{FF2B5EF4-FFF2-40B4-BE49-F238E27FC236}">
                <a16:creationId xmlns:a16="http://schemas.microsoft.com/office/drawing/2014/main" id="{DAAE512E-691C-456C-9417-6D484D6F3C8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905750" y="4607559"/>
            <a:ext cx="2522243" cy="1926591"/>
          </a:xfrm>
          <a:prstGeom prst="rect">
            <a:avLst/>
          </a:prstGeom>
        </xdr:spPr>
      </xdr:pic>
      <xdr:sp macro="" textlink="">
        <xdr:nvSpPr>
          <xdr:cNvPr id="35" name="CuadroTexto 34">
            <a:extLst>
              <a:ext uri="{FF2B5EF4-FFF2-40B4-BE49-F238E27FC236}">
                <a16:creationId xmlns:a16="http://schemas.microsoft.com/office/drawing/2014/main" id="{C23C0BF7-4A6F-4822-B211-4E1A6AD94F26}"/>
              </a:ext>
            </a:extLst>
          </xdr:cNvPr>
          <xdr:cNvSpPr txBox="1"/>
        </xdr:nvSpPr>
        <xdr:spPr>
          <a:xfrm>
            <a:off x="9020175" y="6283959"/>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6</xdr:col>
      <xdr:colOff>90063</xdr:colOff>
      <xdr:row>29</xdr:row>
      <xdr:rowOff>123825</xdr:rowOff>
    </xdr:from>
    <xdr:to>
      <xdr:col>8</xdr:col>
      <xdr:colOff>690138</xdr:colOff>
      <xdr:row>31</xdr:row>
      <xdr:rowOff>1724025</xdr:rowOff>
    </xdr:to>
    <xdr:grpSp>
      <xdr:nvGrpSpPr>
        <xdr:cNvPr id="36" name="Grupo 35">
          <a:extLst>
            <a:ext uri="{FF2B5EF4-FFF2-40B4-BE49-F238E27FC236}">
              <a16:creationId xmlns:a16="http://schemas.microsoft.com/office/drawing/2014/main" id="{7DCDA23A-F295-42DC-8C73-BBC643F66BB5}"/>
            </a:ext>
          </a:extLst>
        </xdr:cNvPr>
        <xdr:cNvGrpSpPr/>
      </xdr:nvGrpSpPr>
      <xdr:grpSpPr>
        <a:xfrm>
          <a:off x="5301599" y="7281182"/>
          <a:ext cx="2668360" cy="1981200"/>
          <a:chOff x="5300238" y="6591300"/>
          <a:chExt cx="2667000" cy="1981200"/>
        </a:xfrm>
      </xdr:grpSpPr>
      <xdr:pic>
        <xdr:nvPicPr>
          <xdr:cNvPr id="37" name="Imagen 36">
            <a:extLst>
              <a:ext uri="{FF2B5EF4-FFF2-40B4-BE49-F238E27FC236}">
                <a16:creationId xmlns:a16="http://schemas.microsoft.com/office/drawing/2014/main" id="{B8988B08-C448-41FE-9C0B-684D0E9FCB2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300238" y="6591300"/>
            <a:ext cx="2538837" cy="1933575"/>
          </a:xfrm>
          <a:prstGeom prst="rect">
            <a:avLst/>
          </a:prstGeom>
        </xdr:spPr>
      </xdr:pic>
      <xdr:sp macro="" textlink="">
        <xdr:nvSpPr>
          <xdr:cNvPr id="38" name="CuadroTexto 37">
            <a:extLst>
              <a:ext uri="{FF2B5EF4-FFF2-40B4-BE49-F238E27FC236}">
                <a16:creationId xmlns:a16="http://schemas.microsoft.com/office/drawing/2014/main" id="{12AF837B-063C-4D75-A31B-5F0716449794}"/>
              </a:ext>
            </a:extLst>
          </xdr:cNvPr>
          <xdr:cNvSpPr txBox="1"/>
        </xdr:nvSpPr>
        <xdr:spPr>
          <a:xfrm>
            <a:off x="6471813" y="8305800"/>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8</xdr:col>
      <xdr:colOff>619125</xdr:colOff>
      <xdr:row>29</xdr:row>
      <xdr:rowOff>114301</xdr:rowOff>
    </xdr:from>
    <xdr:to>
      <xdr:col>10</xdr:col>
      <xdr:colOff>0</xdr:colOff>
      <xdr:row>31</xdr:row>
      <xdr:rowOff>1704975</xdr:rowOff>
    </xdr:to>
    <xdr:grpSp>
      <xdr:nvGrpSpPr>
        <xdr:cNvPr id="39" name="Grupo 38">
          <a:extLst>
            <a:ext uri="{FF2B5EF4-FFF2-40B4-BE49-F238E27FC236}">
              <a16:creationId xmlns:a16="http://schemas.microsoft.com/office/drawing/2014/main" id="{FA01818C-875E-4341-9093-F8660CAB600F}"/>
            </a:ext>
          </a:extLst>
        </xdr:cNvPr>
        <xdr:cNvGrpSpPr/>
      </xdr:nvGrpSpPr>
      <xdr:grpSpPr>
        <a:xfrm>
          <a:off x="7898946" y="7271658"/>
          <a:ext cx="2551340" cy="1971674"/>
          <a:chOff x="7896225" y="6581776"/>
          <a:chExt cx="2623713" cy="1971674"/>
        </a:xfrm>
      </xdr:grpSpPr>
      <xdr:pic>
        <xdr:nvPicPr>
          <xdr:cNvPr id="40" name="Imagen 39">
            <a:extLst>
              <a:ext uri="{FF2B5EF4-FFF2-40B4-BE49-F238E27FC236}">
                <a16:creationId xmlns:a16="http://schemas.microsoft.com/office/drawing/2014/main" id="{3BDAFEDE-BB13-4BAC-8A09-B898F502958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7896225" y="6581776"/>
            <a:ext cx="2499377" cy="1943100"/>
          </a:xfrm>
          <a:prstGeom prst="rect">
            <a:avLst/>
          </a:prstGeom>
        </xdr:spPr>
      </xdr:pic>
      <xdr:sp macro="" textlink="">
        <xdr:nvSpPr>
          <xdr:cNvPr id="41" name="CuadroTexto 40">
            <a:extLst>
              <a:ext uri="{FF2B5EF4-FFF2-40B4-BE49-F238E27FC236}">
                <a16:creationId xmlns:a16="http://schemas.microsoft.com/office/drawing/2014/main" id="{5C97CA0D-95AA-4F5F-AD79-78078A8891E5}"/>
              </a:ext>
            </a:extLst>
          </xdr:cNvPr>
          <xdr:cNvSpPr txBox="1"/>
        </xdr:nvSpPr>
        <xdr:spPr>
          <a:xfrm>
            <a:off x="9024513" y="8286750"/>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a:t>
            </a:r>
            <a:r>
              <a:rPr lang="es-CO" sz="1100" baseline="0">
                <a:solidFill>
                  <a:schemeClr val="bg1"/>
                </a:solidFill>
              </a:rPr>
              <a:t> de febrero de 2021</a:t>
            </a:r>
            <a:endParaRPr lang="es-CO" sz="1100">
              <a:solidFill>
                <a:schemeClr val="bg1"/>
              </a:solidFill>
            </a:endParaRPr>
          </a:p>
        </xdr:txBody>
      </xdr:sp>
    </xdr:grpSp>
    <xdr:clientData/>
  </xdr:twoCellAnchor>
  <xdr:twoCellAnchor editAs="oneCell">
    <xdr:from>
      <xdr:col>7</xdr:col>
      <xdr:colOff>311520</xdr:colOff>
      <xdr:row>147</xdr:row>
      <xdr:rowOff>26471</xdr:rowOff>
    </xdr:from>
    <xdr:to>
      <xdr:col>9</xdr:col>
      <xdr:colOff>1155331</xdr:colOff>
      <xdr:row>159</xdr:row>
      <xdr:rowOff>144979</xdr:rowOff>
    </xdr:to>
    <xdr:pic>
      <xdr:nvPicPr>
        <xdr:cNvPr id="42" name="Imagen 41">
          <a:extLst>
            <a:ext uri="{FF2B5EF4-FFF2-40B4-BE49-F238E27FC236}">
              <a16:creationId xmlns:a16="http://schemas.microsoft.com/office/drawing/2014/main" id="{84D8072A-E854-4FD0-A3B2-7AD8B057A641}"/>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6262740" y="39040871"/>
          <a:ext cx="3274591" cy="2313068"/>
        </a:xfrm>
        <a:prstGeom prst="rect">
          <a:avLst/>
        </a:prstGeom>
      </xdr:spPr>
    </xdr:pic>
    <xdr:clientData/>
  </xdr:twoCellAnchor>
  <xdr:twoCellAnchor editAs="oneCell">
    <xdr:from>
      <xdr:col>7</xdr:col>
      <xdr:colOff>247158</xdr:colOff>
      <xdr:row>33</xdr:row>
      <xdr:rowOff>52386</xdr:rowOff>
    </xdr:from>
    <xdr:to>
      <xdr:col>9</xdr:col>
      <xdr:colOff>1266826</xdr:colOff>
      <xdr:row>45</xdr:row>
      <xdr:rowOff>171449</xdr:rowOff>
    </xdr:to>
    <xdr:pic>
      <xdr:nvPicPr>
        <xdr:cNvPr id="43" name="Imagen 42">
          <a:extLst>
            <a:ext uri="{FF2B5EF4-FFF2-40B4-BE49-F238E27FC236}">
              <a16:creationId xmlns:a16="http://schemas.microsoft.com/office/drawing/2014/main" id="{D87230D8-7A36-4F8E-B789-F06147C2D72F}"/>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b="5178"/>
        <a:stretch/>
      </xdr:blipFill>
      <xdr:spPr>
        <a:xfrm>
          <a:off x="6198378" y="10529886"/>
          <a:ext cx="3450448" cy="2313623"/>
        </a:xfrm>
        <a:prstGeom prst="rect">
          <a:avLst/>
        </a:prstGeom>
      </xdr:spPr>
    </xdr:pic>
    <xdr:clientData/>
  </xdr:twoCellAnchor>
  <xdr:twoCellAnchor editAs="oneCell">
    <xdr:from>
      <xdr:col>2</xdr:col>
      <xdr:colOff>51559</xdr:colOff>
      <xdr:row>33</xdr:row>
      <xdr:rowOff>66674</xdr:rowOff>
    </xdr:from>
    <xdr:to>
      <xdr:col>5</xdr:col>
      <xdr:colOff>1583088</xdr:colOff>
      <xdr:row>45</xdr:row>
      <xdr:rowOff>133349</xdr:rowOff>
    </xdr:to>
    <xdr:pic>
      <xdr:nvPicPr>
        <xdr:cNvPr id="44" name="Imagen 43">
          <a:extLst>
            <a:ext uri="{FF2B5EF4-FFF2-40B4-BE49-F238E27FC236}">
              <a16:creationId xmlns:a16="http://schemas.microsoft.com/office/drawing/2014/main" id="{326170DF-179C-4C85-B8A8-1C930B8831A4}"/>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b="13285"/>
        <a:stretch/>
      </xdr:blipFill>
      <xdr:spPr>
        <a:xfrm>
          <a:off x="943099" y="10544174"/>
          <a:ext cx="3680369" cy="2261235"/>
        </a:xfrm>
        <a:prstGeom prst="rect">
          <a:avLst/>
        </a:prstGeom>
      </xdr:spPr>
    </xdr:pic>
    <xdr:clientData/>
  </xdr:twoCellAnchor>
  <xdr:twoCellAnchor>
    <xdr:from>
      <xdr:col>2</xdr:col>
      <xdr:colOff>47625</xdr:colOff>
      <xdr:row>47</xdr:row>
      <xdr:rowOff>76200</xdr:rowOff>
    </xdr:from>
    <xdr:to>
      <xdr:col>5</xdr:col>
      <xdr:colOff>1590675</xdr:colOff>
      <xdr:row>59</xdr:row>
      <xdr:rowOff>188098</xdr:rowOff>
    </xdr:to>
    <xdr:grpSp>
      <xdr:nvGrpSpPr>
        <xdr:cNvPr id="45" name="Grupo 44">
          <a:extLst>
            <a:ext uri="{FF2B5EF4-FFF2-40B4-BE49-F238E27FC236}">
              <a16:creationId xmlns:a16="http://schemas.microsoft.com/office/drawing/2014/main" id="{C3402F61-AA94-4735-A46D-F8B6FE6479B1}"/>
            </a:ext>
          </a:extLst>
        </xdr:cNvPr>
        <xdr:cNvGrpSpPr/>
      </xdr:nvGrpSpPr>
      <xdr:grpSpPr>
        <a:xfrm>
          <a:off x="918482" y="14118771"/>
          <a:ext cx="3624943" cy="2397898"/>
          <a:chOff x="914400" y="12658725"/>
          <a:chExt cx="3629025" cy="2405518"/>
        </a:xfrm>
      </xdr:grpSpPr>
      <xdr:pic>
        <xdr:nvPicPr>
          <xdr:cNvPr id="46" name="Imagen 45">
            <a:extLst>
              <a:ext uri="{FF2B5EF4-FFF2-40B4-BE49-F238E27FC236}">
                <a16:creationId xmlns:a16="http://schemas.microsoft.com/office/drawing/2014/main" id="{C330A13B-678D-4B3F-8DA9-5F44981C20B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914400" y="12658725"/>
            <a:ext cx="3543299" cy="2405518"/>
          </a:xfrm>
          <a:prstGeom prst="rect">
            <a:avLst/>
          </a:prstGeom>
        </xdr:spPr>
      </xdr:pic>
      <xdr:sp macro="" textlink="">
        <xdr:nvSpPr>
          <xdr:cNvPr id="47" name="CuadroTexto 46">
            <a:extLst>
              <a:ext uri="{FF2B5EF4-FFF2-40B4-BE49-F238E27FC236}">
                <a16:creationId xmlns:a16="http://schemas.microsoft.com/office/drawing/2014/main" id="{9E512E49-3BE1-4EBB-8816-CA93D08DA4EE}"/>
              </a:ext>
            </a:extLst>
          </xdr:cNvPr>
          <xdr:cNvSpPr txBox="1"/>
        </xdr:nvSpPr>
        <xdr:spPr>
          <a:xfrm>
            <a:off x="3048000" y="14792325"/>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2020</a:t>
            </a:r>
            <a:endParaRPr lang="es-CO" sz="1100">
              <a:solidFill>
                <a:schemeClr val="bg1"/>
              </a:solidFill>
            </a:endParaRPr>
          </a:p>
        </xdr:txBody>
      </xdr:sp>
    </xdr:grpSp>
    <xdr:clientData/>
  </xdr:twoCellAnchor>
  <xdr:twoCellAnchor>
    <xdr:from>
      <xdr:col>7</xdr:col>
      <xdr:colOff>225596</xdr:colOff>
      <xdr:row>47</xdr:row>
      <xdr:rowOff>85179</xdr:rowOff>
    </xdr:from>
    <xdr:to>
      <xdr:col>9</xdr:col>
      <xdr:colOff>1254296</xdr:colOff>
      <xdr:row>59</xdr:row>
      <xdr:rowOff>189954</xdr:rowOff>
    </xdr:to>
    <xdr:grpSp>
      <xdr:nvGrpSpPr>
        <xdr:cNvPr id="48" name="Grupo 47">
          <a:extLst>
            <a:ext uri="{FF2B5EF4-FFF2-40B4-BE49-F238E27FC236}">
              <a16:creationId xmlns:a16="http://schemas.microsoft.com/office/drawing/2014/main" id="{B85B1148-7526-4A51-8664-B9DEA3A54ABC}"/>
            </a:ext>
          </a:extLst>
        </xdr:cNvPr>
        <xdr:cNvGrpSpPr/>
      </xdr:nvGrpSpPr>
      <xdr:grpSpPr>
        <a:xfrm>
          <a:off x="6008632" y="14127750"/>
          <a:ext cx="3396343" cy="2390775"/>
          <a:chOff x="6007271" y="12667704"/>
          <a:chExt cx="3390900" cy="2390775"/>
        </a:xfrm>
      </xdr:grpSpPr>
      <xdr:pic>
        <xdr:nvPicPr>
          <xdr:cNvPr id="49" name="Imagen 48">
            <a:extLst>
              <a:ext uri="{FF2B5EF4-FFF2-40B4-BE49-F238E27FC236}">
                <a16:creationId xmlns:a16="http://schemas.microsoft.com/office/drawing/2014/main" id="{0D15B4BD-B849-425C-B6B6-C3BB8E3E7A1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007271" y="12667704"/>
            <a:ext cx="3298653" cy="2352547"/>
          </a:xfrm>
          <a:prstGeom prst="rect">
            <a:avLst/>
          </a:prstGeom>
        </xdr:spPr>
      </xdr:pic>
      <xdr:sp macro="" textlink="">
        <xdr:nvSpPr>
          <xdr:cNvPr id="50" name="CuadroTexto 49">
            <a:extLst>
              <a:ext uri="{FF2B5EF4-FFF2-40B4-BE49-F238E27FC236}">
                <a16:creationId xmlns:a16="http://schemas.microsoft.com/office/drawing/2014/main" id="{38879431-009D-4462-A48D-EB791CB88458}"/>
              </a:ext>
            </a:extLst>
          </xdr:cNvPr>
          <xdr:cNvSpPr txBox="1"/>
        </xdr:nvSpPr>
        <xdr:spPr>
          <a:xfrm>
            <a:off x="7902746" y="14791779"/>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2</xdr:col>
      <xdr:colOff>46852</xdr:colOff>
      <xdr:row>61</xdr:row>
      <xdr:rowOff>70349</xdr:rowOff>
    </xdr:from>
    <xdr:to>
      <xdr:col>5</xdr:col>
      <xdr:colOff>1647052</xdr:colOff>
      <xdr:row>74</xdr:row>
      <xdr:rowOff>13199</xdr:rowOff>
    </xdr:to>
    <xdr:grpSp>
      <xdr:nvGrpSpPr>
        <xdr:cNvPr id="51" name="Grupo 50">
          <a:extLst>
            <a:ext uri="{FF2B5EF4-FFF2-40B4-BE49-F238E27FC236}">
              <a16:creationId xmlns:a16="http://schemas.microsoft.com/office/drawing/2014/main" id="{A013FB1B-400F-4A13-A6AB-8D7EC368C920}"/>
            </a:ext>
          </a:extLst>
        </xdr:cNvPr>
        <xdr:cNvGrpSpPr/>
      </xdr:nvGrpSpPr>
      <xdr:grpSpPr>
        <a:xfrm>
          <a:off x="917709" y="18889028"/>
          <a:ext cx="3682093" cy="2432957"/>
          <a:chOff x="913627" y="15891374"/>
          <a:chExt cx="3686175" cy="2428875"/>
        </a:xfrm>
      </xdr:grpSpPr>
      <xdr:pic>
        <xdr:nvPicPr>
          <xdr:cNvPr id="52" name="Imagen 51">
            <a:extLst>
              <a:ext uri="{FF2B5EF4-FFF2-40B4-BE49-F238E27FC236}">
                <a16:creationId xmlns:a16="http://schemas.microsoft.com/office/drawing/2014/main" id="{665AE2B1-D385-4C02-98CB-3CE31DFA5C09}"/>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913627" y="15891374"/>
            <a:ext cx="3458348" cy="2379450"/>
          </a:xfrm>
          <a:prstGeom prst="rect">
            <a:avLst/>
          </a:prstGeom>
        </xdr:spPr>
      </xdr:pic>
      <xdr:sp macro="" textlink="">
        <xdr:nvSpPr>
          <xdr:cNvPr id="53" name="CuadroTexto 52">
            <a:extLst>
              <a:ext uri="{FF2B5EF4-FFF2-40B4-BE49-F238E27FC236}">
                <a16:creationId xmlns:a16="http://schemas.microsoft.com/office/drawing/2014/main" id="{CE7C0995-9204-4320-A53C-9F57CA386069}"/>
              </a:ext>
            </a:extLst>
          </xdr:cNvPr>
          <xdr:cNvSpPr txBox="1"/>
        </xdr:nvSpPr>
        <xdr:spPr>
          <a:xfrm>
            <a:off x="3104377" y="18053549"/>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7</xdr:col>
      <xdr:colOff>282876</xdr:colOff>
      <xdr:row>61</xdr:row>
      <xdr:rowOff>57150</xdr:rowOff>
    </xdr:from>
    <xdr:to>
      <xdr:col>9</xdr:col>
      <xdr:colOff>1292526</xdr:colOff>
      <xdr:row>74</xdr:row>
      <xdr:rowOff>0</xdr:rowOff>
    </xdr:to>
    <xdr:grpSp>
      <xdr:nvGrpSpPr>
        <xdr:cNvPr id="54" name="Grupo 53">
          <a:extLst>
            <a:ext uri="{FF2B5EF4-FFF2-40B4-BE49-F238E27FC236}">
              <a16:creationId xmlns:a16="http://schemas.microsoft.com/office/drawing/2014/main" id="{99F1B8AF-99F6-42F7-80CF-1DEE78E6528B}"/>
            </a:ext>
          </a:extLst>
        </xdr:cNvPr>
        <xdr:cNvGrpSpPr/>
      </xdr:nvGrpSpPr>
      <xdr:grpSpPr>
        <a:xfrm>
          <a:off x="6065912" y="18875829"/>
          <a:ext cx="3377293" cy="2432957"/>
          <a:chOff x="6064551" y="15878175"/>
          <a:chExt cx="3371850" cy="2419350"/>
        </a:xfrm>
      </xdr:grpSpPr>
      <xdr:pic>
        <xdr:nvPicPr>
          <xdr:cNvPr id="55" name="Imagen 54">
            <a:extLst>
              <a:ext uri="{FF2B5EF4-FFF2-40B4-BE49-F238E27FC236}">
                <a16:creationId xmlns:a16="http://schemas.microsoft.com/office/drawing/2014/main" id="{44B94AAB-6445-48C6-AA24-835E93F91DB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6064551" y="15878175"/>
            <a:ext cx="3187397" cy="2390549"/>
          </a:xfrm>
          <a:prstGeom prst="rect">
            <a:avLst/>
          </a:prstGeom>
        </xdr:spPr>
      </xdr:pic>
      <xdr:sp macro="" textlink="">
        <xdr:nvSpPr>
          <xdr:cNvPr id="56" name="CuadroTexto 55">
            <a:extLst>
              <a:ext uri="{FF2B5EF4-FFF2-40B4-BE49-F238E27FC236}">
                <a16:creationId xmlns:a16="http://schemas.microsoft.com/office/drawing/2014/main" id="{B90591A2-B5F9-444A-8755-33DC47D3F146}"/>
              </a:ext>
            </a:extLst>
          </xdr:cNvPr>
          <xdr:cNvSpPr txBox="1"/>
        </xdr:nvSpPr>
        <xdr:spPr>
          <a:xfrm>
            <a:off x="7940976" y="18030825"/>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2</xdr:col>
      <xdr:colOff>51651</xdr:colOff>
      <xdr:row>75</xdr:row>
      <xdr:rowOff>47793</xdr:rowOff>
    </xdr:from>
    <xdr:to>
      <xdr:col>5</xdr:col>
      <xdr:colOff>1575651</xdr:colOff>
      <xdr:row>87</xdr:row>
      <xdr:rowOff>162093</xdr:rowOff>
    </xdr:to>
    <xdr:grpSp>
      <xdr:nvGrpSpPr>
        <xdr:cNvPr id="57" name="Grupo 56">
          <a:extLst>
            <a:ext uri="{FF2B5EF4-FFF2-40B4-BE49-F238E27FC236}">
              <a16:creationId xmlns:a16="http://schemas.microsoft.com/office/drawing/2014/main" id="{F791A5B3-DFFD-4E82-A6AF-8B328718F727}"/>
            </a:ext>
          </a:extLst>
        </xdr:cNvPr>
        <xdr:cNvGrpSpPr/>
      </xdr:nvGrpSpPr>
      <xdr:grpSpPr>
        <a:xfrm>
          <a:off x="922508" y="22077757"/>
          <a:ext cx="3605893" cy="2400300"/>
          <a:chOff x="918426" y="19069218"/>
          <a:chExt cx="3609975" cy="2400300"/>
        </a:xfrm>
      </xdr:grpSpPr>
      <xdr:pic>
        <xdr:nvPicPr>
          <xdr:cNvPr id="58" name="Imagen 57">
            <a:extLst>
              <a:ext uri="{FF2B5EF4-FFF2-40B4-BE49-F238E27FC236}">
                <a16:creationId xmlns:a16="http://schemas.microsoft.com/office/drawing/2014/main" id="{8EB9574A-0D30-4670-8DB7-F6F5906EE34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918426" y="19069218"/>
            <a:ext cx="3434499" cy="2368706"/>
          </a:xfrm>
          <a:prstGeom prst="rect">
            <a:avLst/>
          </a:prstGeom>
        </xdr:spPr>
      </xdr:pic>
      <xdr:sp macro="" textlink="">
        <xdr:nvSpPr>
          <xdr:cNvPr id="59" name="CuadroTexto 58">
            <a:extLst>
              <a:ext uri="{FF2B5EF4-FFF2-40B4-BE49-F238E27FC236}">
                <a16:creationId xmlns:a16="http://schemas.microsoft.com/office/drawing/2014/main" id="{0033A330-1B1A-4E4B-9DE9-92904EDBF90A}"/>
              </a:ext>
            </a:extLst>
          </xdr:cNvPr>
          <xdr:cNvSpPr txBox="1"/>
        </xdr:nvSpPr>
        <xdr:spPr>
          <a:xfrm>
            <a:off x="3032976" y="21202818"/>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7</xdr:col>
      <xdr:colOff>266172</xdr:colOff>
      <xdr:row>75</xdr:row>
      <xdr:rowOff>38100</xdr:rowOff>
    </xdr:from>
    <xdr:to>
      <xdr:col>9</xdr:col>
      <xdr:colOff>1313922</xdr:colOff>
      <xdr:row>88</xdr:row>
      <xdr:rowOff>28575</xdr:rowOff>
    </xdr:to>
    <xdr:grpSp>
      <xdr:nvGrpSpPr>
        <xdr:cNvPr id="60" name="Grupo 59">
          <a:extLst>
            <a:ext uri="{FF2B5EF4-FFF2-40B4-BE49-F238E27FC236}">
              <a16:creationId xmlns:a16="http://schemas.microsoft.com/office/drawing/2014/main" id="{BBD46E69-8C90-44AC-8E58-87A8D457ED28}"/>
            </a:ext>
          </a:extLst>
        </xdr:cNvPr>
        <xdr:cNvGrpSpPr/>
      </xdr:nvGrpSpPr>
      <xdr:grpSpPr>
        <a:xfrm>
          <a:off x="6049208" y="22068064"/>
          <a:ext cx="3415393" cy="2480582"/>
          <a:chOff x="6047847" y="19059525"/>
          <a:chExt cx="3409950" cy="2476500"/>
        </a:xfrm>
      </xdr:grpSpPr>
      <xdr:pic>
        <xdr:nvPicPr>
          <xdr:cNvPr id="61" name="Imagen 60">
            <a:extLst>
              <a:ext uri="{FF2B5EF4-FFF2-40B4-BE49-F238E27FC236}">
                <a16:creationId xmlns:a16="http://schemas.microsoft.com/office/drawing/2014/main" id="{343FCB9A-425C-4034-9904-1A0695202E7C}"/>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047847" y="19059525"/>
            <a:ext cx="3222628" cy="2416972"/>
          </a:xfrm>
          <a:prstGeom prst="rect">
            <a:avLst/>
          </a:prstGeom>
        </xdr:spPr>
      </xdr:pic>
      <xdr:sp macro="" textlink="">
        <xdr:nvSpPr>
          <xdr:cNvPr id="62" name="CuadroTexto 61">
            <a:extLst>
              <a:ext uri="{FF2B5EF4-FFF2-40B4-BE49-F238E27FC236}">
                <a16:creationId xmlns:a16="http://schemas.microsoft.com/office/drawing/2014/main" id="{A016742C-72BD-47A0-83CA-B82DAF42EB4D}"/>
              </a:ext>
            </a:extLst>
          </xdr:cNvPr>
          <xdr:cNvSpPr txBox="1"/>
        </xdr:nvSpPr>
        <xdr:spPr>
          <a:xfrm>
            <a:off x="7962372" y="21269325"/>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2</xdr:col>
      <xdr:colOff>9524</xdr:colOff>
      <xdr:row>89</xdr:row>
      <xdr:rowOff>66675</xdr:rowOff>
    </xdr:from>
    <xdr:to>
      <xdr:col>5</xdr:col>
      <xdr:colOff>1400174</xdr:colOff>
      <xdr:row>101</xdr:row>
      <xdr:rowOff>171450</xdr:rowOff>
    </xdr:to>
    <xdr:grpSp>
      <xdr:nvGrpSpPr>
        <xdr:cNvPr id="63" name="Grupo 62">
          <a:extLst>
            <a:ext uri="{FF2B5EF4-FFF2-40B4-BE49-F238E27FC236}">
              <a16:creationId xmlns:a16="http://schemas.microsoft.com/office/drawing/2014/main" id="{FC2AB140-E40E-4C59-8069-D525C789F1D3}"/>
            </a:ext>
          </a:extLst>
        </xdr:cNvPr>
        <xdr:cNvGrpSpPr/>
      </xdr:nvGrpSpPr>
      <xdr:grpSpPr>
        <a:xfrm>
          <a:off x="880381" y="25661711"/>
          <a:ext cx="3472543" cy="2390775"/>
          <a:chOff x="876299" y="22650450"/>
          <a:chExt cx="3476625" cy="2390775"/>
        </a:xfrm>
      </xdr:grpSpPr>
      <xdr:pic>
        <xdr:nvPicPr>
          <xdr:cNvPr id="64" name="Imagen 63">
            <a:extLst>
              <a:ext uri="{FF2B5EF4-FFF2-40B4-BE49-F238E27FC236}">
                <a16:creationId xmlns:a16="http://schemas.microsoft.com/office/drawing/2014/main" id="{72031261-EDA5-4E4F-BC73-B781AC8DD7B2}"/>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4757" t="25438" r="19297" b="23704"/>
          <a:stretch/>
        </xdr:blipFill>
        <xdr:spPr>
          <a:xfrm>
            <a:off x="876299" y="22650450"/>
            <a:ext cx="3267867" cy="2362200"/>
          </a:xfrm>
          <a:prstGeom prst="rect">
            <a:avLst/>
          </a:prstGeom>
        </xdr:spPr>
      </xdr:pic>
      <xdr:sp macro="" textlink="">
        <xdr:nvSpPr>
          <xdr:cNvPr id="65" name="CuadroTexto 64">
            <a:extLst>
              <a:ext uri="{FF2B5EF4-FFF2-40B4-BE49-F238E27FC236}">
                <a16:creationId xmlns:a16="http://schemas.microsoft.com/office/drawing/2014/main" id="{5EF5486C-C5F7-4413-A6AD-FF386DA50C47}"/>
              </a:ext>
            </a:extLst>
          </xdr:cNvPr>
          <xdr:cNvSpPr txBox="1"/>
        </xdr:nvSpPr>
        <xdr:spPr>
          <a:xfrm>
            <a:off x="2857499" y="24774525"/>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7</xdr:col>
      <xdr:colOff>301948</xdr:colOff>
      <xdr:row>89</xdr:row>
      <xdr:rowOff>66674</xdr:rowOff>
    </xdr:from>
    <xdr:to>
      <xdr:col>9</xdr:col>
      <xdr:colOff>1283023</xdr:colOff>
      <xdr:row>101</xdr:row>
      <xdr:rowOff>180974</xdr:rowOff>
    </xdr:to>
    <xdr:grpSp>
      <xdr:nvGrpSpPr>
        <xdr:cNvPr id="66" name="Grupo 65">
          <a:extLst>
            <a:ext uri="{FF2B5EF4-FFF2-40B4-BE49-F238E27FC236}">
              <a16:creationId xmlns:a16="http://schemas.microsoft.com/office/drawing/2014/main" id="{CFB5361A-610D-4B08-A260-96BCA01873BC}"/>
            </a:ext>
          </a:extLst>
        </xdr:cNvPr>
        <xdr:cNvGrpSpPr/>
      </xdr:nvGrpSpPr>
      <xdr:grpSpPr>
        <a:xfrm>
          <a:off x="6084984" y="25661710"/>
          <a:ext cx="3348718" cy="2400300"/>
          <a:chOff x="6083623" y="22650449"/>
          <a:chExt cx="3343275" cy="2400300"/>
        </a:xfrm>
      </xdr:grpSpPr>
      <xdr:pic>
        <xdr:nvPicPr>
          <xdr:cNvPr id="67" name="Imagen 66">
            <a:extLst>
              <a:ext uri="{FF2B5EF4-FFF2-40B4-BE49-F238E27FC236}">
                <a16:creationId xmlns:a16="http://schemas.microsoft.com/office/drawing/2014/main" id="{F0402A42-D83E-4A99-A708-0B229EAB6E1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083623" y="22650449"/>
            <a:ext cx="3143328" cy="2357497"/>
          </a:xfrm>
          <a:prstGeom prst="rect">
            <a:avLst/>
          </a:prstGeom>
        </xdr:spPr>
      </xdr:pic>
      <xdr:sp macro="" textlink="">
        <xdr:nvSpPr>
          <xdr:cNvPr id="68" name="CuadroTexto 67">
            <a:extLst>
              <a:ext uri="{FF2B5EF4-FFF2-40B4-BE49-F238E27FC236}">
                <a16:creationId xmlns:a16="http://schemas.microsoft.com/office/drawing/2014/main" id="{CC148361-B6A1-477B-AD45-3EEF6428644D}"/>
              </a:ext>
            </a:extLst>
          </xdr:cNvPr>
          <xdr:cNvSpPr txBox="1"/>
        </xdr:nvSpPr>
        <xdr:spPr>
          <a:xfrm>
            <a:off x="7931473" y="24784049"/>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1</xdr:col>
      <xdr:colOff>552072</xdr:colOff>
      <xdr:row>103</xdr:row>
      <xdr:rowOff>40350</xdr:rowOff>
    </xdr:from>
    <xdr:to>
      <xdr:col>5</xdr:col>
      <xdr:colOff>1295022</xdr:colOff>
      <xdr:row>116</xdr:row>
      <xdr:rowOff>21300</xdr:rowOff>
    </xdr:to>
    <xdr:grpSp>
      <xdr:nvGrpSpPr>
        <xdr:cNvPr id="69" name="Grupo 68">
          <a:extLst>
            <a:ext uri="{FF2B5EF4-FFF2-40B4-BE49-F238E27FC236}">
              <a16:creationId xmlns:a16="http://schemas.microsoft.com/office/drawing/2014/main" id="{B9C2CCDF-39F5-4A21-A730-41961733FE5A}"/>
            </a:ext>
          </a:extLst>
        </xdr:cNvPr>
        <xdr:cNvGrpSpPr/>
      </xdr:nvGrpSpPr>
      <xdr:grpSpPr>
        <a:xfrm>
          <a:off x="865036" y="29309314"/>
          <a:ext cx="3382736" cy="2471057"/>
          <a:chOff x="866397" y="26300775"/>
          <a:chExt cx="3381375" cy="2466975"/>
        </a:xfrm>
      </xdr:grpSpPr>
      <xdr:pic>
        <xdr:nvPicPr>
          <xdr:cNvPr id="70" name="Imagen 69">
            <a:extLst>
              <a:ext uri="{FF2B5EF4-FFF2-40B4-BE49-F238E27FC236}">
                <a16:creationId xmlns:a16="http://schemas.microsoft.com/office/drawing/2014/main" id="{22BC8604-B13B-4C11-8F81-4FA5278B77A7}"/>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866397" y="26300775"/>
            <a:ext cx="3219828" cy="2414872"/>
          </a:xfrm>
          <a:prstGeom prst="rect">
            <a:avLst/>
          </a:prstGeom>
        </xdr:spPr>
      </xdr:pic>
      <xdr:sp macro="" textlink="">
        <xdr:nvSpPr>
          <xdr:cNvPr id="71" name="CuadroTexto 70">
            <a:extLst>
              <a:ext uri="{FF2B5EF4-FFF2-40B4-BE49-F238E27FC236}">
                <a16:creationId xmlns:a16="http://schemas.microsoft.com/office/drawing/2014/main" id="{2A6F1456-503E-4A65-847C-62EE24797F3F}"/>
              </a:ext>
            </a:extLst>
          </xdr:cNvPr>
          <xdr:cNvSpPr txBox="1"/>
        </xdr:nvSpPr>
        <xdr:spPr>
          <a:xfrm>
            <a:off x="2752347" y="28501050"/>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7</xdr:col>
      <xdr:colOff>230622</xdr:colOff>
      <xdr:row>103</xdr:row>
      <xdr:rowOff>19050</xdr:rowOff>
    </xdr:from>
    <xdr:to>
      <xdr:col>9</xdr:col>
      <xdr:colOff>1316472</xdr:colOff>
      <xdr:row>116</xdr:row>
      <xdr:rowOff>28575</xdr:rowOff>
    </xdr:to>
    <xdr:grpSp>
      <xdr:nvGrpSpPr>
        <xdr:cNvPr id="72" name="Grupo 71">
          <a:extLst>
            <a:ext uri="{FF2B5EF4-FFF2-40B4-BE49-F238E27FC236}">
              <a16:creationId xmlns:a16="http://schemas.microsoft.com/office/drawing/2014/main" id="{EE552B48-1B4D-4813-A3DB-386BE64F21F0}"/>
            </a:ext>
          </a:extLst>
        </xdr:cNvPr>
        <xdr:cNvGrpSpPr/>
      </xdr:nvGrpSpPr>
      <xdr:grpSpPr>
        <a:xfrm>
          <a:off x="6013658" y="29288014"/>
          <a:ext cx="3453493" cy="2499632"/>
          <a:chOff x="6012297" y="26279475"/>
          <a:chExt cx="3448050" cy="2495550"/>
        </a:xfrm>
      </xdr:grpSpPr>
      <xdr:pic>
        <xdr:nvPicPr>
          <xdr:cNvPr id="73" name="Imagen 72">
            <a:extLst>
              <a:ext uri="{FF2B5EF4-FFF2-40B4-BE49-F238E27FC236}">
                <a16:creationId xmlns:a16="http://schemas.microsoft.com/office/drawing/2014/main" id="{C9CB6CB4-FD06-4E5F-9FF9-7C5BB9F61D3C}"/>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6012297" y="26279475"/>
            <a:ext cx="3251428" cy="2438572"/>
          </a:xfrm>
          <a:prstGeom prst="rect">
            <a:avLst/>
          </a:prstGeom>
        </xdr:spPr>
      </xdr:pic>
      <xdr:sp macro="" textlink="">
        <xdr:nvSpPr>
          <xdr:cNvPr id="74" name="CuadroTexto 73">
            <a:extLst>
              <a:ext uri="{FF2B5EF4-FFF2-40B4-BE49-F238E27FC236}">
                <a16:creationId xmlns:a16="http://schemas.microsoft.com/office/drawing/2014/main" id="{41225B26-28D7-449C-9AD0-8FEBC65D6529}"/>
              </a:ext>
            </a:extLst>
          </xdr:cNvPr>
          <xdr:cNvSpPr txBox="1"/>
        </xdr:nvSpPr>
        <xdr:spPr>
          <a:xfrm>
            <a:off x="7964922" y="28508325"/>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2</xdr:col>
      <xdr:colOff>47626</xdr:colOff>
      <xdr:row>118</xdr:row>
      <xdr:rowOff>28255</xdr:rowOff>
    </xdr:from>
    <xdr:to>
      <xdr:col>5</xdr:col>
      <xdr:colOff>1330722</xdr:colOff>
      <xdr:row>130</xdr:row>
      <xdr:rowOff>171130</xdr:rowOff>
    </xdr:to>
    <xdr:grpSp>
      <xdr:nvGrpSpPr>
        <xdr:cNvPr id="75" name="Grupo 74">
          <a:extLst>
            <a:ext uri="{FF2B5EF4-FFF2-40B4-BE49-F238E27FC236}">
              <a16:creationId xmlns:a16="http://schemas.microsoft.com/office/drawing/2014/main" id="{A8277DC1-B0C3-45B9-AC17-08886A43A42A}"/>
            </a:ext>
          </a:extLst>
        </xdr:cNvPr>
        <xdr:cNvGrpSpPr/>
      </xdr:nvGrpSpPr>
      <xdr:grpSpPr>
        <a:xfrm>
          <a:off x="918483" y="33134434"/>
          <a:ext cx="3364989" cy="2428875"/>
          <a:chOff x="914401" y="29574805"/>
          <a:chExt cx="3369071" cy="2428875"/>
        </a:xfrm>
      </xdr:grpSpPr>
      <xdr:pic>
        <xdr:nvPicPr>
          <xdr:cNvPr id="76" name="Imagen 75">
            <a:extLst>
              <a:ext uri="{FF2B5EF4-FFF2-40B4-BE49-F238E27FC236}">
                <a16:creationId xmlns:a16="http://schemas.microsoft.com/office/drawing/2014/main" id="{811E3AAD-8066-426A-AC82-BEBE372B30EF}"/>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8928"/>
          <a:stretch/>
        </xdr:blipFill>
        <xdr:spPr>
          <a:xfrm>
            <a:off x="914401" y="29574805"/>
            <a:ext cx="3181350" cy="2423816"/>
          </a:xfrm>
          <a:prstGeom prst="rect">
            <a:avLst/>
          </a:prstGeom>
        </xdr:spPr>
      </xdr:pic>
      <xdr:sp macro="" textlink="">
        <xdr:nvSpPr>
          <xdr:cNvPr id="77" name="CuadroTexto 76">
            <a:extLst>
              <a:ext uri="{FF2B5EF4-FFF2-40B4-BE49-F238E27FC236}">
                <a16:creationId xmlns:a16="http://schemas.microsoft.com/office/drawing/2014/main" id="{EECE77C0-09F6-406C-973A-907BA9809EBD}"/>
              </a:ext>
            </a:extLst>
          </xdr:cNvPr>
          <xdr:cNvSpPr txBox="1"/>
        </xdr:nvSpPr>
        <xdr:spPr>
          <a:xfrm>
            <a:off x="2788047" y="31736980"/>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7</xdr:col>
      <xdr:colOff>257176</xdr:colOff>
      <xdr:row>118</xdr:row>
      <xdr:rowOff>57150</xdr:rowOff>
    </xdr:from>
    <xdr:to>
      <xdr:col>9</xdr:col>
      <xdr:colOff>1333501</xdr:colOff>
      <xdr:row>131</xdr:row>
      <xdr:rowOff>0</xdr:rowOff>
    </xdr:to>
    <xdr:grpSp>
      <xdr:nvGrpSpPr>
        <xdr:cNvPr id="78" name="Grupo 77">
          <a:extLst>
            <a:ext uri="{FF2B5EF4-FFF2-40B4-BE49-F238E27FC236}">
              <a16:creationId xmlns:a16="http://schemas.microsoft.com/office/drawing/2014/main" id="{B34A0D91-6480-412D-BA3D-59ACE684E273}"/>
            </a:ext>
          </a:extLst>
        </xdr:cNvPr>
        <xdr:cNvGrpSpPr/>
      </xdr:nvGrpSpPr>
      <xdr:grpSpPr>
        <a:xfrm>
          <a:off x="6040212" y="33163329"/>
          <a:ext cx="3443968" cy="2432957"/>
          <a:chOff x="6038851" y="29603700"/>
          <a:chExt cx="3438525" cy="2419350"/>
        </a:xfrm>
      </xdr:grpSpPr>
      <xdr:pic>
        <xdr:nvPicPr>
          <xdr:cNvPr id="79" name="Imagen 78">
            <a:extLst>
              <a:ext uri="{FF2B5EF4-FFF2-40B4-BE49-F238E27FC236}">
                <a16:creationId xmlns:a16="http://schemas.microsoft.com/office/drawing/2014/main" id="{2E0B23D1-6E06-4CF4-96BE-B37869C30602}"/>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10263" t="4789" r="6078" b="1428"/>
          <a:stretch/>
        </xdr:blipFill>
        <xdr:spPr>
          <a:xfrm>
            <a:off x="6038851" y="29603700"/>
            <a:ext cx="3267074" cy="2390776"/>
          </a:xfrm>
          <a:prstGeom prst="rect">
            <a:avLst/>
          </a:prstGeom>
        </xdr:spPr>
      </xdr:pic>
      <xdr:sp macro="" textlink="">
        <xdr:nvSpPr>
          <xdr:cNvPr id="80" name="CuadroTexto 79">
            <a:extLst>
              <a:ext uri="{FF2B5EF4-FFF2-40B4-BE49-F238E27FC236}">
                <a16:creationId xmlns:a16="http://schemas.microsoft.com/office/drawing/2014/main" id="{C09DE874-9FFD-4055-985E-9AE80A8CF146}"/>
              </a:ext>
            </a:extLst>
          </xdr:cNvPr>
          <xdr:cNvSpPr txBox="1"/>
        </xdr:nvSpPr>
        <xdr:spPr>
          <a:xfrm>
            <a:off x="7981951" y="31756350"/>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2</xdr:col>
      <xdr:colOff>8922</xdr:colOff>
      <xdr:row>133</xdr:row>
      <xdr:rowOff>57150</xdr:rowOff>
    </xdr:from>
    <xdr:to>
      <xdr:col>5</xdr:col>
      <xdr:colOff>1323372</xdr:colOff>
      <xdr:row>146</xdr:row>
      <xdr:rowOff>0</xdr:rowOff>
    </xdr:to>
    <xdr:grpSp>
      <xdr:nvGrpSpPr>
        <xdr:cNvPr id="81" name="Grupo 80">
          <a:extLst>
            <a:ext uri="{FF2B5EF4-FFF2-40B4-BE49-F238E27FC236}">
              <a16:creationId xmlns:a16="http://schemas.microsoft.com/office/drawing/2014/main" id="{1B4097DE-9B2B-46E0-9815-F215FB56B687}"/>
            </a:ext>
          </a:extLst>
        </xdr:cNvPr>
        <xdr:cNvGrpSpPr/>
      </xdr:nvGrpSpPr>
      <xdr:grpSpPr>
        <a:xfrm>
          <a:off x="879779" y="36823650"/>
          <a:ext cx="3396343" cy="2432957"/>
          <a:chOff x="875697" y="33537525"/>
          <a:chExt cx="3400425" cy="2428875"/>
        </a:xfrm>
      </xdr:grpSpPr>
      <xdr:pic>
        <xdr:nvPicPr>
          <xdr:cNvPr id="82" name="Imagen 81">
            <a:extLst>
              <a:ext uri="{FF2B5EF4-FFF2-40B4-BE49-F238E27FC236}">
                <a16:creationId xmlns:a16="http://schemas.microsoft.com/office/drawing/2014/main" id="{787478AC-2920-4A48-A829-DB636F37A9C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875697" y="33537525"/>
            <a:ext cx="3184428" cy="2388322"/>
          </a:xfrm>
          <a:prstGeom prst="rect">
            <a:avLst/>
          </a:prstGeom>
        </xdr:spPr>
      </xdr:pic>
      <xdr:sp macro="" textlink="">
        <xdr:nvSpPr>
          <xdr:cNvPr id="83" name="CuadroTexto 82">
            <a:extLst>
              <a:ext uri="{FF2B5EF4-FFF2-40B4-BE49-F238E27FC236}">
                <a16:creationId xmlns:a16="http://schemas.microsoft.com/office/drawing/2014/main" id="{E77A8D95-6E86-4C99-B6F8-CA3611C6A6F1}"/>
              </a:ext>
            </a:extLst>
          </xdr:cNvPr>
          <xdr:cNvSpPr txBox="1"/>
        </xdr:nvSpPr>
        <xdr:spPr>
          <a:xfrm>
            <a:off x="2780697" y="35699700"/>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6</xdr:col>
      <xdr:colOff>76200</xdr:colOff>
      <xdr:row>134</xdr:row>
      <xdr:rowOff>76199</xdr:rowOff>
    </xdr:from>
    <xdr:to>
      <xdr:col>8</xdr:col>
      <xdr:colOff>638175</xdr:colOff>
      <xdr:row>144</xdr:row>
      <xdr:rowOff>104774</xdr:rowOff>
    </xdr:to>
    <xdr:grpSp>
      <xdr:nvGrpSpPr>
        <xdr:cNvPr id="84" name="Grupo 83">
          <a:extLst>
            <a:ext uri="{FF2B5EF4-FFF2-40B4-BE49-F238E27FC236}">
              <a16:creationId xmlns:a16="http://schemas.microsoft.com/office/drawing/2014/main" id="{AFAC85C3-E888-433F-B0A3-9F8F77BB52DA}"/>
            </a:ext>
          </a:extLst>
        </xdr:cNvPr>
        <xdr:cNvGrpSpPr/>
      </xdr:nvGrpSpPr>
      <xdr:grpSpPr>
        <a:xfrm>
          <a:off x="5287736" y="37033199"/>
          <a:ext cx="2630260" cy="1933575"/>
          <a:chOff x="5286375" y="33747074"/>
          <a:chExt cx="2628900" cy="1933575"/>
        </a:xfrm>
      </xdr:grpSpPr>
      <xdr:pic>
        <xdr:nvPicPr>
          <xdr:cNvPr id="85" name="Imagen 84">
            <a:extLst>
              <a:ext uri="{FF2B5EF4-FFF2-40B4-BE49-F238E27FC236}">
                <a16:creationId xmlns:a16="http://schemas.microsoft.com/office/drawing/2014/main" id="{F59B260E-70B1-4360-86B4-6038AE239475}"/>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286375" y="33747074"/>
            <a:ext cx="2523025" cy="1914525"/>
          </a:xfrm>
          <a:prstGeom prst="rect">
            <a:avLst/>
          </a:prstGeom>
        </xdr:spPr>
      </xdr:pic>
      <xdr:sp macro="" textlink="">
        <xdr:nvSpPr>
          <xdr:cNvPr id="86" name="CuadroTexto 85">
            <a:extLst>
              <a:ext uri="{FF2B5EF4-FFF2-40B4-BE49-F238E27FC236}">
                <a16:creationId xmlns:a16="http://schemas.microsoft.com/office/drawing/2014/main" id="{36AD1206-2E36-496B-A860-0D34809A89C8}"/>
              </a:ext>
            </a:extLst>
          </xdr:cNvPr>
          <xdr:cNvSpPr txBox="1"/>
        </xdr:nvSpPr>
        <xdr:spPr>
          <a:xfrm>
            <a:off x="6419850" y="35413949"/>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8</xdr:col>
      <xdr:colOff>600075</xdr:colOff>
      <xdr:row>134</xdr:row>
      <xdr:rowOff>104775</xdr:rowOff>
    </xdr:from>
    <xdr:to>
      <xdr:col>10</xdr:col>
      <xdr:colOff>0</xdr:colOff>
      <xdr:row>144</xdr:row>
      <xdr:rowOff>152400</xdr:rowOff>
    </xdr:to>
    <xdr:grpSp>
      <xdr:nvGrpSpPr>
        <xdr:cNvPr id="87" name="Grupo 86">
          <a:extLst>
            <a:ext uri="{FF2B5EF4-FFF2-40B4-BE49-F238E27FC236}">
              <a16:creationId xmlns:a16="http://schemas.microsoft.com/office/drawing/2014/main" id="{4594ADA1-6AC8-485F-A56D-625B87C45B97}"/>
            </a:ext>
          </a:extLst>
        </xdr:cNvPr>
        <xdr:cNvGrpSpPr/>
      </xdr:nvGrpSpPr>
      <xdr:grpSpPr>
        <a:xfrm>
          <a:off x="7879896" y="37061775"/>
          <a:ext cx="2570390" cy="1952625"/>
          <a:chOff x="7877175" y="33775650"/>
          <a:chExt cx="2714625" cy="1952625"/>
        </a:xfrm>
      </xdr:grpSpPr>
      <xdr:pic>
        <xdr:nvPicPr>
          <xdr:cNvPr id="88" name="Imagen 87">
            <a:extLst>
              <a:ext uri="{FF2B5EF4-FFF2-40B4-BE49-F238E27FC236}">
                <a16:creationId xmlns:a16="http://schemas.microsoft.com/office/drawing/2014/main" id="{D8C161CA-C933-455F-B636-A16002805282}"/>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7877175" y="33775650"/>
            <a:ext cx="2542825" cy="1924050"/>
          </a:xfrm>
          <a:prstGeom prst="rect">
            <a:avLst/>
          </a:prstGeom>
        </xdr:spPr>
      </xdr:pic>
      <xdr:sp macro="" textlink="">
        <xdr:nvSpPr>
          <xdr:cNvPr id="89" name="CuadroTexto 88">
            <a:extLst>
              <a:ext uri="{FF2B5EF4-FFF2-40B4-BE49-F238E27FC236}">
                <a16:creationId xmlns:a16="http://schemas.microsoft.com/office/drawing/2014/main" id="{E5E45C0D-B664-4D72-AF15-6EC1994EF25F}"/>
              </a:ext>
            </a:extLst>
          </xdr:cNvPr>
          <xdr:cNvSpPr txBox="1"/>
        </xdr:nvSpPr>
        <xdr:spPr>
          <a:xfrm>
            <a:off x="9096375" y="35461575"/>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2</xdr:col>
      <xdr:colOff>38100</xdr:colOff>
      <xdr:row>147</xdr:row>
      <xdr:rowOff>66675</xdr:rowOff>
    </xdr:from>
    <xdr:to>
      <xdr:col>5</xdr:col>
      <xdr:colOff>1285875</xdr:colOff>
      <xdr:row>160</xdr:row>
      <xdr:rowOff>0</xdr:rowOff>
    </xdr:to>
    <xdr:grpSp>
      <xdr:nvGrpSpPr>
        <xdr:cNvPr id="90" name="Grupo 89">
          <a:extLst>
            <a:ext uri="{FF2B5EF4-FFF2-40B4-BE49-F238E27FC236}">
              <a16:creationId xmlns:a16="http://schemas.microsoft.com/office/drawing/2014/main" id="{6C1F1E0C-D807-4350-8215-05604DE43792}"/>
            </a:ext>
          </a:extLst>
        </xdr:cNvPr>
        <xdr:cNvGrpSpPr/>
      </xdr:nvGrpSpPr>
      <xdr:grpSpPr>
        <a:xfrm>
          <a:off x="908957" y="40166925"/>
          <a:ext cx="3329668" cy="2423432"/>
          <a:chOff x="904875" y="36747450"/>
          <a:chExt cx="3333750" cy="2419350"/>
        </a:xfrm>
      </xdr:grpSpPr>
      <xdr:pic>
        <xdr:nvPicPr>
          <xdr:cNvPr id="91" name="Imagen 90">
            <a:extLst>
              <a:ext uri="{FF2B5EF4-FFF2-40B4-BE49-F238E27FC236}">
                <a16:creationId xmlns:a16="http://schemas.microsoft.com/office/drawing/2014/main" id="{B743EB31-B511-4C90-B4AB-27335BB84E8E}"/>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904875" y="36747450"/>
            <a:ext cx="3156556" cy="2367418"/>
          </a:xfrm>
          <a:prstGeom prst="rect">
            <a:avLst/>
          </a:prstGeom>
        </xdr:spPr>
      </xdr:pic>
      <xdr:sp macro="" textlink="">
        <xdr:nvSpPr>
          <xdr:cNvPr id="92" name="CuadroTexto 91">
            <a:extLst>
              <a:ext uri="{FF2B5EF4-FFF2-40B4-BE49-F238E27FC236}">
                <a16:creationId xmlns:a16="http://schemas.microsoft.com/office/drawing/2014/main" id="{CBA399F0-A6C8-4C8C-BA49-1777857DB013}"/>
              </a:ext>
            </a:extLst>
          </xdr:cNvPr>
          <xdr:cNvSpPr txBox="1"/>
        </xdr:nvSpPr>
        <xdr:spPr>
          <a:xfrm>
            <a:off x="2743200" y="38900100"/>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2</xdr:col>
      <xdr:colOff>223326</xdr:colOff>
      <xdr:row>161</xdr:row>
      <xdr:rowOff>45450</xdr:rowOff>
    </xdr:from>
    <xdr:to>
      <xdr:col>5</xdr:col>
      <xdr:colOff>1471101</xdr:colOff>
      <xdr:row>173</xdr:row>
      <xdr:rowOff>150225</xdr:rowOff>
    </xdr:to>
    <xdr:grpSp>
      <xdr:nvGrpSpPr>
        <xdr:cNvPr id="93" name="Grupo 92">
          <a:extLst>
            <a:ext uri="{FF2B5EF4-FFF2-40B4-BE49-F238E27FC236}">
              <a16:creationId xmlns:a16="http://schemas.microsoft.com/office/drawing/2014/main" id="{4957F007-AEC1-4203-91F8-A18EECAD1C2B}"/>
            </a:ext>
          </a:extLst>
        </xdr:cNvPr>
        <xdr:cNvGrpSpPr/>
      </xdr:nvGrpSpPr>
      <xdr:grpSpPr>
        <a:xfrm>
          <a:off x="1094183" y="43506664"/>
          <a:ext cx="3329668" cy="2390775"/>
          <a:chOff x="1090101" y="40079025"/>
          <a:chExt cx="3333750" cy="2390775"/>
        </a:xfrm>
      </xdr:grpSpPr>
      <xdr:pic>
        <xdr:nvPicPr>
          <xdr:cNvPr id="94" name="Imagen 93">
            <a:extLst>
              <a:ext uri="{FF2B5EF4-FFF2-40B4-BE49-F238E27FC236}">
                <a16:creationId xmlns:a16="http://schemas.microsoft.com/office/drawing/2014/main" id="{E6A0FB36-527F-4885-82CE-84E208399255}"/>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090101" y="40079025"/>
            <a:ext cx="3167573" cy="2375681"/>
          </a:xfrm>
          <a:prstGeom prst="rect">
            <a:avLst/>
          </a:prstGeom>
        </xdr:spPr>
      </xdr:pic>
      <xdr:sp macro="" textlink="">
        <xdr:nvSpPr>
          <xdr:cNvPr id="95" name="CuadroTexto 94">
            <a:extLst>
              <a:ext uri="{FF2B5EF4-FFF2-40B4-BE49-F238E27FC236}">
                <a16:creationId xmlns:a16="http://schemas.microsoft.com/office/drawing/2014/main" id="{E74EEB16-36C7-47C7-BF71-ED2BA4A5BD2E}"/>
              </a:ext>
            </a:extLst>
          </xdr:cNvPr>
          <xdr:cNvSpPr txBox="1"/>
        </xdr:nvSpPr>
        <xdr:spPr>
          <a:xfrm>
            <a:off x="2928426" y="42203100"/>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7</xdr:col>
      <xdr:colOff>44752</xdr:colOff>
      <xdr:row>161</xdr:row>
      <xdr:rowOff>52387</xdr:rowOff>
    </xdr:from>
    <xdr:to>
      <xdr:col>9</xdr:col>
      <xdr:colOff>1454452</xdr:colOff>
      <xdr:row>173</xdr:row>
      <xdr:rowOff>166687</xdr:rowOff>
    </xdr:to>
    <xdr:grpSp>
      <xdr:nvGrpSpPr>
        <xdr:cNvPr id="96" name="Grupo 95">
          <a:extLst>
            <a:ext uri="{FF2B5EF4-FFF2-40B4-BE49-F238E27FC236}">
              <a16:creationId xmlns:a16="http://schemas.microsoft.com/office/drawing/2014/main" id="{2BD8B203-85FA-4E1C-A9EE-8913A1A2197B}"/>
            </a:ext>
          </a:extLst>
        </xdr:cNvPr>
        <xdr:cNvGrpSpPr/>
      </xdr:nvGrpSpPr>
      <xdr:grpSpPr>
        <a:xfrm>
          <a:off x="5827788" y="43513601"/>
          <a:ext cx="3777343" cy="2400300"/>
          <a:chOff x="5826427" y="40085962"/>
          <a:chExt cx="3771900" cy="2400300"/>
        </a:xfrm>
      </xdr:grpSpPr>
      <xdr:pic>
        <xdr:nvPicPr>
          <xdr:cNvPr id="97" name="Imagen 96">
            <a:extLst>
              <a:ext uri="{FF2B5EF4-FFF2-40B4-BE49-F238E27FC236}">
                <a16:creationId xmlns:a16="http://schemas.microsoft.com/office/drawing/2014/main" id="{EC80F9C2-17C3-401B-BCFD-243E78BBE5E3}"/>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826427" y="40085962"/>
            <a:ext cx="3612848" cy="2366737"/>
          </a:xfrm>
          <a:prstGeom prst="rect">
            <a:avLst/>
          </a:prstGeom>
        </xdr:spPr>
      </xdr:pic>
      <xdr:sp macro="" textlink="">
        <xdr:nvSpPr>
          <xdr:cNvPr id="98" name="CuadroTexto 97">
            <a:extLst>
              <a:ext uri="{FF2B5EF4-FFF2-40B4-BE49-F238E27FC236}">
                <a16:creationId xmlns:a16="http://schemas.microsoft.com/office/drawing/2014/main" id="{D52146C4-0884-456C-817A-3BFCD6A38AC4}"/>
              </a:ext>
            </a:extLst>
          </xdr:cNvPr>
          <xdr:cNvSpPr txBox="1"/>
        </xdr:nvSpPr>
        <xdr:spPr>
          <a:xfrm>
            <a:off x="8102902" y="42219562"/>
            <a:ext cx="1495425"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4</xdr:col>
      <xdr:colOff>619126</xdr:colOff>
      <xdr:row>176</xdr:row>
      <xdr:rowOff>142866</xdr:rowOff>
    </xdr:from>
    <xdr:to>
      <xdr:col>5</xdr:col>
      <xdr:colOff>2200275</xdr:colOff>
      <xdr:row>186</xdr:row>
      <xdr:rowOff>182484</xdr:rowOff>
    </xdr:to>
    <xdr:grpSp>
      <xdr:nvGrpSpPr>
        <xdr:cNvPr id="99" name="Grupo 98">
          <a:extLst>
            <a:ext uri="{FF2B5EF4-FFF2-40B4-BE49-F238E27FC236}">
              <a16:creationId xmlns:a16="http://schemas.microsoft.com/office/drawing/2014/main" id="{A42C546C-6AEE-4F0D-9AF5-51ED59E3F728}"/>
            </a:ext>
          </a:extLst>
        </xdr:cNvPr>
        <xdr:cNvGrpSpPr/>
      </xdr:nvGrpSpPr>
      <xdr:grpSpPr>
        <a:xfrm>
          <a:off x="2782662" y="47781473"/>
          <a:ext cx="2370363" cy="1944618"/>
          <a:chOff x="1123950" y="46521787"/>
          <a:chExt cx="3199070" cy="2400712"/>
        </a:xfrm>
      </xdr:grpSpPr>
      <xdr:pic>
        <xdr:nvPicPr>
          <xdr:cNvPr id="100" name="Imagen 99">
            <a:extLst>
              <a:ext uri="{FF2B5EF4-FFF2-40B4-BE49-F238E27FC236}">
                <a16:creationId xmlns:a16="http://schemas.microsoft.com/office/drawing/2014/main" id="{97871604-E67F-4CD8-8E9F-3EAA5C51E8B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123950" y="46521787"/>
            <a:ext cx="3162300" cy="2400712"/>
          </a:xfrm>
          <a:prstGeom prst="rect">
            <a:avLst/>
          </a:prstGeom>
        </xdr:spPr>
      </xdr:pic>
      <xdr:sp macro="" textlink="">
        <xdr:nvSpPr>
          <xdr:cNvPr id="101" name="CuadroTexto 100">
            <a:extLst>
              <a:ext uri="{FF2B5EF4-FFF2-40B4-BE49-F238E27FC236}">
                <a16:creationId xmlns:a16="http://schemas.microsoft.com/office/drawing/2014/main" id="{45E92BFF-B088-4827-86DA-1076F5F5E0F9}"/>
              </a:ext>
            </a:extLst>
          </xdr:cNvPr>
          <xdr:cNvSpPr txBox="1"/>
        </xdr:nvSpPr>
        <xdr:spPr>
          <a:xfrm>
            <a:off x="2455014" y="48641870"/>
            <a:ext cx="1868006" cy="2363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0</xdr:col>
      <xdr:colOff>180973</xdr:colOff>
      <xdr:row>176</xdr:row>
      <xdr:rowOff>152404</xdr:rowOff>
    </xdr:from>
    <xdr:to>
      <xdr:col>4</xdr:col>
      <xdr:colOff>514350</xdr:colOff>
      <xdr:row>186</xdr:row>
      <xdr:rowOff>178000</xdr:rowOff>
    </xdr:to>
    <xdr:grpSp>
      <xdr:nvGrpSpPr>
        <xdr:cNvPr id="102" name="Grupo 101">
          <a:extLst>
            <a:ext uri="{FF2B5EF4-FFF2-40B4-BE49-F238E27FC236}">
              <a16:creationId xmlns:a16="http://schemas.microsoft.com/office/drawing/2014/main" id="{72B3F16D-2240-48E6-B293-133EBA85A7AB}"/>
            </a:ext>
          </a:extLst>
        </xdr:cNvPr>
        <xdr:cNvGrpSpPr/>
      </xdr:nvGrpSpPr>
      <xdr:grpSpPr>
        <a:xfrm>
          <a:off x="180973" y="47791011"/>
          <a:ext cx="2496913" cy="1930596"/>
          <a:chOff x="6205276" y="46540108"/>
          <a:chExt cx="3510230" cy="2406112"/>
        </a:xfrm>
      </xdr:grpSpPr>
      <xdr:pic>
        <xdr:nvPicPr>
          <xdr:cNvPr id="103" name="Imagen 102">
            <a:extLst>
              <a:ext uri="{FF2B5EF4-FFF2-40B4-BE49-F238E27FC236}">
                <a16:creationId xmlns:a16="http://schemas.microsoft.com/office/drawing/2014/main" id="{954CCABD-5F5D-4871-B7F2-A20BEAE665C7}"/>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205276" y="46540108"/>
            <a:ext cx="3476622" cy="2406112"/>
          </a:xfrm>
          <a:prstGeom prst="rect">
            <a:avLst/>
          </a:prstGeom>
        </xdr:spPr>
      </xdr:pic>
      <xdr:sp macro="" textlink="">
        <xdr:nvSpPr>
          <xdr:cNvPr id="104" name="CuadroTexto 103">
            <a:extLst>
              <a:ext uri="{FF2B5EF4-FFF2-40B4-BE49-F238E27FC236}">
                <a16:creationId xmlns:a16="http://schemas.microsoft.com/office/drawing/2014/main" id="{F44BAFC1-C982-4ED7-8EDF-78CAC948AA07}"/>
              </a:ext>
            </a:extLst>
          </xdr:cNvPr>
          <xdr:cNvSpPr txBox="1"/>
        </xdr:nvSpPr>
        <xdr:spPr>
          <a:xfrm>
            <a:off x="7764551" y="48647621"/>
            <a:ext cx="1950955" cy="2429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grpSp>
    <xdr:clientData/>
  </xdr:twoCellAnchor>
  <xdr:twoCellAnchor>
    <xdr:from>
      <xdr:col>7</xdr:col>
      <xdr:colOff>209550</xdr:colOff>
      <xdr:row>175</xdr:row>
      <xdr:rowOff>59531</xdr:rowOff>
    </xdr:from>
    <xdr:to>
      <xdr:col>9</xdr:col>
      <xdr:colOff>1451576</xdr:colOff>
      <xdr:row>187</xdr:row>
      <xdr:rowOff>161699</xdr:rowOff>
    </xdr:to>
    <xdr:grpSp>
      <xdr:nvGrpSpPr>
        <xdr:cNvPr id="105" name="Grupo 104">
          <a:extLst>
            <a:ext uri="{FF2B5EF4-FFF2-40B4-BE49-F238E27FC236}">
              <a16:creationId xmlns:a16="http://schemas.microsoft.com/office/drawing/2014/main" id="{2470FCEF-9799-4043-B835-28D0BEE657AC}"/>
            </a:ext>
          </a:extLst>
        </xdr:cNvPr>
        <xdr:cNvGrpSpPr/>
      </xdr:nvGrpSpPr>
      <xdr:grpSpPr>
        <a:xfrm>
          <a:off x="5992586" y="47507638"/>
          <a:ext cx="3609669" cy="2388168"/>
          <a:chOff x="5991225" y="47236856"/>
          <a:chExt cx="3604226" cy="2388168"/>
        </a:xfrm>
      </xdr:grpSpPr>
      <xdr:pic>
        <xdr:nvPicPr>
          <xdr:cNvPr id="106" name="Imagen 105">
            <a:extLst>
              <a:ext uri="{FF2B5EF4-FFF2-40B4-BE49-F238E27FC236}">
                <a16:creationId xmlns:a16="http://schemas.microsoft.com/office/drawing/2014/main" id="{CF639594-8A2D-4E36-B876-C063D44CE30B}"/>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991225" y="47236856"/>
            <a:ext cx="3533775" cy="2388168"/>
          </a:xfrm>
          <a:prstGeom prst="rect">
            <a:avLst/>
          </a:prstGeom>
        </xdr:spPr>
      </xdr:pic>
      <xdr:sp macro="" textlink="">
        <xdr:nvSpPr>
          <xdr:cNvPr id="107" name="CuadroTexto 106">
            <a:extLst>
              <a:ext uri="{FF2B5EF4-FFF2-40B4-BE49-F238E27FC236}">
                <a16:creationId xmlns:a16="http://schemas.microsoft.com/office/drawing/2014/main" id="{B0625D1F-A848-4B5A-BE6C-F2E82CAE0132}"/>
              </a:ext>
            </a:extLst>
          </xdr:cNvPr>
          <xdr:cNvSpPr txBox="1"/>
        </xdr:nvSpPr>
        <xdr:spPr>
          <a:xfrm>
            <a:off x="8210550" y="49399031"/>
            <a:ext cx="1384901" cy="192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02 de marzo de 2021</a:t>
            </a:r>
            <a:endParaRPr lang="es-CO" sz="1100">
              <a:solidFill>
                <a:schemeClr val="bg1"/>
              </a:solidFill>
            </a:endParaRPr>
          </a:p>
        </xdr:txBody>
      </xdr:sp>
    </xdr:grpSp>
    <xdr:clientData/>
  </xdr:twoCellAnchor>
  <xdr:twoCellAnchor>
    <xdr:from>
      <xdr:col>2</xdr:col>
      <xdr:colOff>32829</xdr:colOff>
      <xdr:row>231</xdr:row>
      <xdr:rowOff>86287</xdr:rowOff>
    </xdr:from>
    <xdr:to>
      <xdr:col>5</xdr:col>
      <xdr:colOff>1504952</xdr:colOff>
      <xdr:row>243</xdr:row>
      <xdr:rowOff>168824</xdr:rowOff>
    </xdr:to>
    <xdr:grpSp>
      <xdr:nvGrpSpPr>
        <xdr:cNvPr id="108" name="Grupo 107">
          <a:extLst>
            <a:ext uri="{FF2B5EF4-FFF2-40B4-BE49-F238E27FC236}">
              <a16:creationId xmlns:a16="http://schemas.microsoft.com/office/drawing/2014/main" id="{432F32FD-3B97-4119-9B6C-33B379980FBE}"/>
            </a:ext>
          </a:extLst>
        </xdr:cNvPr>
        <xdr:cNvGrpSpPr/>
      </xdr:nvGrpSpPr>
      <xdr:grpSpPr>
        <a:xfrm>
          <a:off x="903686" y="61223180"/>
          <a:ext cx="3554016" cy="2368537"/>
          <a:chOff x="1059643" y="50606887"/>
          <a:chExt cx="3206060" cy="2368537"/>
        </a:xfrm>
      </xdr:grpSpPr>
      <xdr:pic>
        <xdr:nvPicPr>
          <xdr:cNvPr id="109" name="Imagen 108">
            <a:extLst>
              <a:ext uri="{FF2B5EF4-FFF2-40B4-BE49-F238E27FC236}">
                <a16:creationId xmlns:a16="http://schemas.microsoft.com/office/drawing/2014/main" id="{36A2F8A4-E62C-4D01-B8EF-CE223EED3852}"/>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059643" y="50606887"/>
            <a:ext cx="3158048" cy="2368537"/>
          </a:xfrm>
          <a:prstGeom prst="rect">
            <a:avLst/>
          </a:prstGeom>
        </xdr:spPr>
      </xdr:pic>
      <xdr:sp macro="" textlink="">
        <xdr:nvSpPr>
          <xdr:cNvPr id="110" name="CuadroTexto 109">
            <a:extLst>
              <a:ext uri="{FF2B5EF4-FFF2-40B4-BE49-F238E27FC236}">
                <a16:creationId xmlns:a16="http://schemas.microsoft.com/office/drawing/2014/main" id="{6DEF85D8-96D4-48C6-B8CC-920BA0FB09A3}"/>
              </a:ext>
            </a:extLst>
          </xdr:cNvPr>
          <xdr:cNvSpPr txBox="1"/>
        </xdr:nvSpPr>
        <xdr:spPr>
          <a:xfrm>
            <a:off x="2880802" y="52711912"/>
            <a:ext cx="1384901" cy="192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02 de marzo de 2021</a:t>
            </a:r>
            <a:endParaRPr lang="es-CO" sz="1100">
              <a:solidFill>
                <a:schemeClr val="bg1"/>
              </a:solidFill>
            </a:endParaRPr>
          </a:p>
        </xdr:txBody>
      </xdr:sp>
    </xdr:grpSp>
    <xdr:clientData/>
  </xdr:twoCellAnchor>
  <xdr:twoCellAnchor>
    <xdr:from>
      <xdr:col>7</xdr:col>
      <xdr:colOff>328889</xdr:colOff>
      <xdr:row>217</xdr:row>
      <xdr:rowOff>104775</xdr:rowOff>
    </xdr:from>
    <xdr:to>
      <xdr:col>9</xdr:col>
      <xdr:colOff>1656640</xdr:colOff>
      <xdr:row>229</xdr:row>
      <xdr:rowOff>128038</xdr:rowOff>
    </xdr:to>
    <xdr:grpSp>
      <xdr:nvGrpSpPr>
        <xdr:cNvPr id="111" name="Grupo 110">
          <a:extLst>
            <a:ext uri="{FF2B5EF4-FFF2-40B4-BE49-F238E27FC236}">
              <a16:creationId xmlns:a16="http://schemas.microsoft.com/office/drawing/2014/main" id="{784D75EF-7816-4AAF-BC60-47C51E76984B}"/>
            </a:ext>
          </a:extLst>
        </xdr:cNvPr>
        <xdr:cNvGrpSpPr/>
      </xdr:nvGrpSpPr>
      <xdr:grpSpPr>
        <a:xfrm>
          <a:off x="6111925" y="58166454"/>
          <a:ext cx="3695394" cy="2309263"/>
          <a:chOff x="6005789" y="50587275"/>
          <a:chExt cx="3689951" cy="2309263"/>
        </a:xfrm>
      </xdr:grpSpPr>
      <xdr:pic>
        <xdr:nvPicPr>
          <xdr:cNvPr id="112" name="Imagen 111">
            <a:extLst>
              <a:ext uri="{FF2B5EF4-FFF2-40B4-BE49-F238E27FC236}">
                <a16:creationId xmlns:a16="http://schemas.microsoft.com/office/drawing/2014/main" id="{F8E47F4F-0FAC-4B4B-AA09-3DD927606B36}"/>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a:ext>
            </a:extLst>
          </a:blip>
          <a:srcRect t="11021" r="10484" b="12903"/>
          <a:stretch/>
        </xdr:blipFill>
        <xdr:spPr>
          <a:xfrm>
            <a:off x="6005789" y="50587275"/>
            <a:ext cx="3623012" cy="2309263"/>
          </a:xfrm>
          <a:prstGeom prst="rect">
            <a:avLst/>
          </a:prstGeom>
        </xdr:spPr>
      </xdr:pic>
      <xdr:sp macro="" textlink="">
        <xdr:nvSpPr>
          <xdr:cNvPr id="113" name="CuadroTexto 112">
            <a:extLst>
              <a:ext uri="{FF2B5EF4-FFF2-40B4-BE49-F238E27FC236}">
                <a16:creationId xmlns:a16="http://schemas.microsoft.com/office/drawing/2014/main" id="{5537C0F7-F358-4F94-AC9E-CA1B9C6B5DCD}"/>
              </a:ext>
            </a:extLst>
          </xdr:cNvPr>
          <xdr:cNvSpPr txBox="1"/>
        </xdr:nvSpPr>
        <xdr:spPr>
          <a:xfrm>
            <a:off x="8310839" y="52663725"/>
            <a:ext cx="1384901" cy="192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02 de marzo de 2021</a:t>
            </a:r>
            <a:endParaRPr lang="es-CO" sz="1100">
              <a:solidFill>
                <a:schemeClr val="bg1"/>
              </a:solidFill>
            </a:endParaRPr>
          </a:p>
        </xdr:txBody>
      </xdr:sp>
    </xdr:grpSp>
    <xdr:clientData/>
  </xdr:twoCellAnchor>
  <xdr:twoCellAnchor>
    <xdr:from>
      <xdr:col>2</xdr:col>
      <xdr:colOff>116151</xdr:colOff>
      <xdr:row>203</xdr:row>
      <xdr:rowOff>74943</xdr:rowOff>
    </xdr:from>
    <xdr:to>
      <xdr:col>5</xdr:col>
      <xdr:colOff>1234352</xdr:colOff>
      <xdr:row>215</xdr:row>
      <xdr:rowOff>109274</xdr:rowOff>
    </xdr:to>
    <xdr:grpSp>
      <xdr:nvGrpSpPr>
        <xdr:cNvPr id="114" name="Grupo 113">
          <a:extLst>
            <a:ext uri="{FF2B5EF4-FFF2-40B4-BE49-F238E27FC236}">
              <a16:creationId xmlns:a16="http://schemas.microsoft.com/office/drawing/2014/main" id="{80EC775D-E079-405E-89C5-99C5B8042623}"/>
            </a:ext>
          </a:extLst>
        </xdr:cNvPr>
        <xdr:cNvGrpSpPr/>
      </xdr:nvGrpSpPr>
      <xdr:grpSpPr>
        <a:xfrm>
          <a:off x="987008" y="54381050"/>
          <a:ext cx="3200094" cy="2320331"/>
          <a:chOff x="982926" y="53862618"/>
          <a:chExt cx="3204176" cy="2320331"/>
        </a:xfrm>
      </xdr:grpSpPr>
      <xdr:pic>
        <xdr:nvPicPr>
          <xdr:cNvPr id="115" name="Imagen 114">
            <a:extLst>
              <a:ext uri="{FF2B5EF4-FFF2-40B4-BE49-F238E27FC236}">
                <a16:creationId xmlns:a16="http://schemas.microsoft.com/office/drawing/2014/main" id="{C28C2567-284B-42C2-9F54-DBF8E2D0A99A}"/>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982926" y="53862618"/>
            <a:ext cx="3179499" cy="2320331"/>
          </a:xfrm>
          <a:prstGeom prst="rect">
            <a:avLst/>
          </a:prstGeom>
        </xdr:spPr>
      </xdr:pic>
      <xdr:sp macro="" textlink="">
        <xdr:nvSpPr>
          <xdr:cNvPr id="116" name="CuadroTexto 115">
            <a:extLst>
              <a:ext uri="{FF2B5EF4-FFF2-40B4-BE49-F238E27FC236}">
                <a16:creationId xmlns:a16="http://schemas.microsoft.com/office/drawing/2014/main" id="{522F27B7-C40F-4C3E-AD87-588F8FD7E72E}"/>
              </a:ext>
            </a:extLst>
          </xdr:cNvPr>
          <xdr:cNvSpPr txBox="1"/>
        </xdr:nvSpPr>
        <xdr:spPr>
          <a:xfrm>
            <a:off x="2802201" y="55910493"/>
            <a:ext cx="1384901" cy="192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02 de marzo de 2021</a:t>
            </a:r>
            <a:endParaRPr lang="es-CO" sz="1100">
              <a:solidFill>
                <a:schemeClr val="bg1"/>
              </a:solidFill>
            </a:endParaRPr>
          </a:p>
        </xdr:txBody>
      </xdr:sp>
    </xdr:grpSp>
    <xdr:clientData/>
  </xdr:twoCellAnchor>
  <xdr:twoCellAnchor>
    <xdr:from>
      <xdr:col>7</xdr:col>
      <xdr:colOff>356676</xdr:colOff>
      <xdr:row>203</xdr:row>
      <xdr:rowOff>55331</xdr:rowOff>
    </xdr:from>
    <xdr:to>
      <xdr:col>9</xdr:col>
      <xdr:colOff>1560602</xdr:colOff>
      <xdr:row>215</xdr:row>
      <xdr:rowOff>130724</xdr:rowOff>
    </xdr:to>
    <xdr:grpSp>
      <xdr:nvGrpSpPr>
        <xdr:cNvPr id="117" name="Grupo 116">
          <a:extLst>
            <a:ext uri="{FF2B5EF4-FFF2-40B4-BE49-F238E27FC236}">
              <a16:creationId xmlns:a16="http://schemas.microsoft.com/office/drawing/2014/main" id="{BF4BC133-78E9-4375-96B3-22038A844EA6}"/>
            </a:ext>
          </a:extLst>
        </xdr:cNvPr>
        <xdr:cNvGrpSpPr/>
      </xdr:nvGrpSpPr>
      <xdr:grpSpPr>
        <a:xfrm>
          <a:off x="6139712" y="54361438"/>
          <a:ext cx="3571569" cy="2361393"/>
          <a:chOff x="6138351" y="53843006"/>
          <a:chExt cx="3566126" cy="2361393"/>
        </a:xfrm>
      </xdr:grpSpPr>
      <xdr:pic>
        <xdr:nvPicPr>
          <xdr:cNvPr id="118" name="Imagen 117">
            <a:extLst>
              <a:ext uri="{FF2B5EF4-FFF2-40B4-BE49-F238E27FC236}">
                <a16:creationId xmlns:a16="http://schemas.microsoft.com/office/drawing/2014/main" id="{CEAC8DE0-2578-412C-B22F-CADD42FB4E8C}"/>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138351" y="53843006"/>
            <a:ext cx="3481899" cy="2361393"/>
          </a:xfrm>
          <a:prstGeom prst="rect">
            <a:avLst/>
          </a:prstGeom>
        </xdr:spPr>
      </xdr:pic>
      <xdr:sp macro="" textlink="">
        <xdr:nvSpPr>
          <xdr:cNvPr id="119" name="CuadroTexto 118">
            <a:extLst>
              <a:ext uri="{FF2B5EF4-FFF2-40B4-BE49-F238E27FC236}">
                <a16:creationId xmlns:a16="http://schemas.microsoft.com/office/drawing/2014/main" id="{7BBF2D38-71B8-46ED-822F-FA0B8B49BF26}"/>
              </a:ext>
            </a:extLst>
          </xdr:cNvPr>
          <xdr:cNvSpPr txBox="1"/>
        </xdr:nvSpPr>
        <xdr:spPr>
          <a:xfrm>
            <a:off x="8319576" y="55976606"/>
            <a:ext cx="1384901" cy="192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02 de marzo de 2021</a:t>
            </a:r>
            <a:endParaRPr lang="es-CO" sz="1100">
              <a:solidFill>
                <a:schemeClr val="bg1"/>
              </a:solidFill>
            </a:endParaRPr>
          </a:p>
        </xdr:txBody>
      </xdr:sp>
    </xdr:grpSp>
    <xdr:clientData/>
  </xdr:twoCellAnchor>
  <xdr:twoCellAnchor>
    <xdr:from>
      <xdr:col>1</xdr:col>
      <xdr:colOff>318450</xdr:colOff>
      <xdr:row>217</xdr:row>
      <xdr:rowOff>47627</xdr:rowOff>
    </xdr:from>
    <xdr:to>
      <xdr:col>5</xdr:col>
      <xdr:colOff>1874801</xdr:colOff>
      <xdr:row>229</xdr:row>
      <xdr:rowOff>81025</xdr:rowOff>
    </xdr:to>
    <xdr:grpSp>
      <xdr:nvGrpSpPr>
        <xdr:cNvPr id="120" name="Grupo 119">
          <a:extLst>
            <a:ext uri="{FF2B5EF4-FFF2-40B4-BE49-F238E27FC236}">
              <a16:creationId xmlns:a16="http://schemas.microsoft.com/office/drawing/2014/main" id="{F534B692-6026-47D9-B52D-AD4977FD8865}"/>
            </a:ext>
          </a:extLst>
        </xdr:cNvPr>
        <xdr:cNvGrpSpPr/>
      </xdr:nvGrpSpPr>
      <xdr:grpSpPr>
        <a:xfrm>
          <a:off x="631414" y="58109306"/>
          <a:ext cx="4196137" cy="2319398"/>
          <a:chOff x="518475" y="56978552"/>
          <a:chExt cx="4194776" cy="2319398"/>
        </a:xfrm>
      </xdr:grpSpPr>
      <xdr:pic>
        <xdr:nvPicPr>
          <xdr:cNvPr id="121" name="Imagen 120">
            <a:extLst>
              <a:ext uri="{FF2B5EF4-FFF2-40B4-BE49-F238E27FC236}">
                <a16:creationId xmlns:a16="http://schemas.microsoft.com/office/drawing/2014/main" id="{A4972E21-CC0D-4B78-B6FF-779CF038CFD2}"/>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rot="5400000">
            <a:off x="1420465" y="56076562"/>
            <a:ext cx="2319398" cy="4123377"/>
          </a:xfrm>
          <a:prstGeom prst="rect">
            <a:avLst/>
          </a:prstGeom>
        </xdr:spPr>
      </xdr:pic>
      <xdr:sp macro="" textlink="">
        <xdr:nvSpPr>
          <xdr:cNvPr id="122" name="CuadroTexto 121">
            <a:extLst>
              <a:ext uri="{FF2B5EF4-FFF2-40B4-BE49-F238E27FC236}">
                <a16:creationId xmlns:a16="http://schemas.microsoft.com/office/drawing/2014/main" id="{91BA68BC-E2AB-47B7-B162-5DBDD0AA11E1}"/>
              </a:ext>
            </a:extLst>
          </xdr:cNvPr>
          <xdr:cNvSpPr txBox="1"/>
        </xdr:nvSpPr>
        <xdr:spPr>
          <a:xfrm>
            <a:off x="3328350" y="59045476"/>
            <a:ext cx="1384901" cy="192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02 de marzo de 2021</a:t>
            </a:r>
            <a:endParaRPr lang="es-CO" sz="1100">
              <a:solidFill>
                <a:schemeClr val="bg1"/>
              </a:solidFill>
            </a:endParaRPr>
          </a:p>
        </xdr:txBody>
      </xdr:sp>
    </xdr:grpSp>
    <xdr:clientData/>
  </xdr:twoCellAnchor>
  <xdr:twoCellAnchor>
    <xdr:from>
      <xdr:col>0</xdr:col>
      <xdr:colOff>57846</xdr:colOff>
      <xdr:row>190</xdr:row>
      <xdr:rowOff>161925</xdr:rowOff>
    </xdr:from>
    <xdr:to>
      <xdr:col>4</xdr:col>
      <xdr:colOff>499772</xdr:colOff>
      <xdr:row>200</xdr:row>
      <xdr:rowOff>1</xdr:rowOff>
    </xdr:to>
    <xdr:grpSp>
      <xdr:nvGrpSpPr>
        <xdr:cNvPr id="123" name="Grupo 122">
          <a:extLst>
            <a:ext uri="{FF2B5EF4-FFF2-40B4-BE49-F238E27FC236}">
              <a16:creationId xmlns:a16="http://schemas.microsoft.com/office/drawing/2014/main" id="{04BD6DF7-0F22-4223-BA99-D2A72873CB3F}"/>
            </a:ext>
          </a:extLst>
        </xdr:cNvPr>
        <xdr:cNvGrpSpPr/>
      </xdr:nvGrpSpPr>
      <xdr:grpSpPr>
        <a:xfrm>
          <a:off x="57846" y="51134282"/>
          <a:ext cx="2605462" cy="1743076"/>
          <a:chOff x="57846" y="50863500"/>
          <a:chExt cx="2604101" cy="1743076"/>
        </a:xfrm>
      </xdr:grpSpPr>
      <xdr:pic>
        <xdr:nvPicPr>
          <xdr:cNvPr id="124" name="Imagen 123">
            <a:extLst>
              <a:ext uri="{FF2B5EF4-FFF2-40B4-BE49-F238E27FC236}">
                <a16:creationId xmlns:a16="http://schemas.microsoft.com/office/drawing/2014/main" id="{613F276A-578C-4DE8-9576-CFEF10EEA816}"/>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l="327" t="38026" r="-327" b="13094"/>
          <a:stretch/>
        </xdr:blipFill>
        <xdr:spPr>
          <a:xfrm>
            <a:off x="57846" y="50863500"/>
            <a:ext cx="2561530" cy="1743076"/>
          </a:xfrm>
          <a:prstGeom prst="rect">
            <a:avLst/>
          </a:prstGeom>
        </xdr:spPr>
      </xdr:pic>
      <xdr:sp macro="" textlink="">
        <xdr:nvSpPr>
          <xdr:cNvPr id="125" name="CuadroTexto 124">
            <a:extLst>
              <a:ext uri="{FF2B5EF4-FFF2-40B4-BE49-F238E27FC236}">
                <a16:creationId xmlns:a16="http://schemas.microsoft.com/office/drawing/2014/main" id="{FF139AD2-5957-4A85-9356-EB41A00A5F77}"/>
              </a:ext>
            </a:extLst>
          </xdr:cNvPr>
          <xdr:cNvSpPr txBox="1"/>
        </xdr:nvSpPr>
        <xdr:spPr>
          <a:xfrm>
            <a:off x="1143000" y="52349400"/>
            <a:ext cx="1518947" cy="2302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26  de  febrero de 2021</a:t>
            </a:r>
            <a:endParaRPr lang="es-CO" sz="1100">
              <a:solidFill>
                <a:schemeClr val="bg1"/>
              </a:solidFill>
            </a:endParaRPr>
          </a:p>
        </xdr:txBody>
      </xdr:sp>
    </xdr:grpSp>
    <xdr:clientData/>
  </xdr:twoCellAnchor>
  <xdr:twoCellAnchor>
    <xdr:from>
      <xdr:col>4</xdr:col>
      <xdr:colOff>533400</xdr:colOff>
      <xdr:row>190</xdr:row>
      <xdr:rowOff>180975</xdr:rowOff>
    </xdr:from>
    <xdr:to>
      <xdr:col>6</xdr:col>
      <xdr:colOff>13997</xdr:colOff>
      <xdr:row>200</xdr:row>
      <xdr:rowOff>11202</xdr:rowOff>
    </xdr:to>
    <xdr:grpSp>
      <xdr:nvGrpSpPr>
        <xdr:cNvPr id="126" name="Grupo 125">
          <a:extLst>
            <a:ext uri="{FF2B5EF4-FFF2-40B4-BE49-F238E27FC236}">
              <a16:creationId xmlns:a16="http://schemas.microsoft.com/office/drawing/2014/main" id="{8E563B18-919C-4BA4-8293-BB6612B55637}"/>
            </a:ext>
          </a:extLst>
        </xdr:cNvPr>
        <xdr:cNvGrpSpPr/>
      </xdr:nvGrpSpPr>
      <xdr:grpSpPr>
        <a:xfrm>
          <a:off x="2696936" y="51153332"/>
          <a:ext cx="2528597" cy="1735227"/>
          <a:chOff x="2695575" y="50882550"/>
          <a:chExt cx="2528597" cy="1735227"/>
        </a:xfrm>
      </xdr:grpSpPr>
      <xdr:pic>
        <xdr:nvPicPr>
          <xdr:cNvPr id="127" name="Imagen 126">
            <a:extLst>
              <a:ext uri="{FF2B5EF4-FFF2-40B4-BE49-F238E27FC236}">
                <a16:creationId xmlns:a16="http://schemas.microsoft.com/office/drawing/2014/main" id="{39B94B3D-325F-4BA4-BA88-D907EDFFEC1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695575" y="50882550"/>
            <a:ext cx="2479676" cy="1733324"/>
          </a:xfrm>
          <a:prstGeom prst="rect">
            <a:avLst/>
          </a:prstGeom>
        </xdr:spPr>
      </xdr:pic>
      <xdr:sp macro="" textlink="">
        <xdr:nvSpPr>
          <xdr:cNvPr id="128" name="CuadroTexto 127">
            <a:extLst>
              <a:ext uri="{FF2B5EF4-FFF2-40B4-BE49-F238E27FC236}">
                <a16:creationId xmlns:a16="http://schemas.microsoft.com/office/drawing/2014/main" id="{17F4F746-A61C-44EA-9E4B-4332B6ACD79D}"/>
              </a:ext>
            </a:extLst>
          </xdr:cNvPr>
          <xdr:cNvSpPr txBox="1"/>
        </xdr:nvSpPr>
        <xdr:spPr>
          <a:xfrm>
            <a:off x="3705225" y="52387500"/>
            <a:ext cx="1518947" cy="2302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26  de  febrero de 2021</a:t>
            </a:r>
            <a:endParaRPr lang="es-CO" sz="1100">
              <a:solidFill>
                <a:schemeClr val="bg1"/>
              </a:solidFill>
            </a:endParaRPr>
          </a:p>
        </xdr:txBody>
      </xdr:sp>
    </xdr:grpSp>
    <xdr:clientData/>
  </xdr:twoCellAnchor>
  <xdr:twoCellAnchor>
    <xdr:from>
      <xdr:col>7</xdr:col>
      <xdr:colOff>457199</xdr:colOff>
      <xdr:row>189</xdr:row>
      <xdr:rowOff>95250</xdr:rowOff>
    </xdr:from>
    <xdr:to>
      <xdr:col>9</xdr:col>
      <xdr:colOff>1489676</xdr:colOff>
      <xdr:row>201</xdr:row>
      <xdr:rowOff>151989</xdr:rowOff>
    </xdr:to>
    <xdr:grpSp>
      <xdr:nvGrpSpPr>
        <xdr:cNvPr id="129" name="Grupo 128">
          <a:extLst>
            <a:ext uri="{FF2B5EF4-FFF2-40B4-BE49-F238E27FC236}">
              <a16:creationId xmlns:a16="http://schemas.microsoft.com/office/drawing/2014/main" id="{23AC42CE-0C3D-4306-8541-E1B113CE746B}"/>
            </a:ext>
          </a:extLst>
        </xdr:cNvPr>
        <xdr:cNvGrpSpPr/>
      </xdr:nvGrpSpPr>
      <xdr:grpSpPr>
        <a:xfrm>
          <a:off x="6240235" y="50877107"/>
          <a:ext cx="3400120" cy="2342739"/>
          <a:chOff x="6200774" y="56940449"/>
          <a:chExt cx="3394677" cy="2342739"/>
        </a:xfrm>
      </xdr:grpSpPr>
      <xdr:pic>
        <xdr:nvPicPr>
          <xdr:cNvPr id="130" name="Imagen 129">
            <a:extLst>
              <a:ext uri="{FF2B5EF4-FFF2-40B4-BE49-F238E27FC236}">
                <a16:creationId xmlns:a16="http://schemas.microsoft.com/office/drawing/2014/main" id="{1C8B93A3-F943-48F0-9AF8-A7489FD0DEFA}"/>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a:ext>
            </a:extLst>
          </a:blip>
          <a:srcRect l="28962" t="10399"/>
          <a:stretch/>
        </xdr:blipFill>
        <xdr:spPr>
          <a:xfrm>
            <a:off x="6200774" y="56940449"/>
            <a:ext cx="3324225" cy="2342739"/>
          </a:xfrm>
          <a:prstGeom prst="rect">
            <a:avLst/>
          </a:prstGeom>
        </xdr:spPr>
      </xdr:pic>
      <xdr:sp macro="" textlink="">
        <xdr:nvSpPr>
          <xdr:cNvPr id="131" name="CuadroTexto 130">
            <a:extLst>
              <a:ext uri="{FF2B5EF4-FFF2-40B4-BE49-F238E27FC236}">
                <a16:creationId xmlns:a16="http://schemas.microsoft.com/office/drawing/2014/main" id="{F1F47917-C64D-484F-8466-C8207264EC0E}"/>
              </a:ext>
            </a:extLst>
          </xdr:cNvPr>
          <xdr:cNvSpPr txBox="1"/>
        </xdr:nvSpPr>
        <xdr:spPr>
          <a:xfrm>
            <a:off x="8210550" y="59035949"/>
            <a:ext cx="1384901" cy="192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02 de marzo de 2021</a:t>
            </a:r>
            <a:endParaRPr lang="es-CO" sz="1100">
              <a:solidFill>
                <a:schemeClr val="bg1"/>
              </a:solidFill>
            </a:endParaRPr>
          </a:p>
        </xdr:txBody>
      </xdr:sp>
    </xdr:grpSp>
    <xdr:clientData/>
  </xdr:twoCellAnchor>
  <xdr:twoCellAnchor>
    <xdr:from>
      <xdr:col>7</xdr:col>
      <xdr:colOff>66675</xdr:colOff>
      <xdr:row>231</xdr:row>
      <xdr:rowOff>114300</xdr:rowOff>
    </xdr:from>
    <xdr:to>
      <xdr:col>9</xdr:col>
      <xdr:colOff>1927494</xdr:colOff>
      <xdr:row>243</xdr:row>
      <xdr:rowOff>104775</xdr:rowOff>
    </xdr:to>
    <xdr:grpSp>
      <xdr:nvGrpSpPr>
        <xdr:cNvPr id="132" name="Grupo 131">
          <a:extLst>
            <a:ext uri="{FF2B5EF4-FFF2-40B4-BE49-F238E27FC236}">
              <a16:creationId xmlns:a16="http://schemas.microsoft.com/office/drawing/2014/main" id="{BF85B301-6EAB-4B85-8032-F3C067309BC3}"/>
            </a:ext>
          </a:extLst>
        </xdr:cNvPr>
        <xdr:cNvGrpSpPr/>
      </xdr:nvGrpSpPr>
      <xdr:grpSpPr>
        <a:xfrm>
          <a:off x="5849711" y="61251193"/>
          <a:ext cx="4228462" cy="2276475"/>
          <a:chOff x="5848350" y="61217175"/>
          <a:chExt cx="4223019" cy="2276475"/>
        </a:xfrm>
      </xdr:grpSpPr>
      <xdr:pic>
        <xdr:nvPicPr>
          <xdr:cNvPr id="133" name="Imagen 132">
            <a:extLst>
              <a:ext uri="{FF2B5EF4-FFF2-40B4-BE49-F238E27FC236}">
                <a16:creationId xmlns:a16="http://schemas.microsoft.com/office/drawing/2014/main" id="{08C67CA2-3D17-4C2C-A1F5-D72A619B63A7}"/>
              </a:ext>
            </a:extLst>
          </xdr:cNvPr>
          <xdr:cNvPicPr>
            <a:picLocks noChangeAspect="1"/>
          </xdr:cNvPicPr>
        </xdr:nvPicPr>
        <xdr:blipFill rotWithShape="1">
          <a:blip xmlns:r="http://schemas.openxmlformats.org/officeDocument/2006/relationships" r:embed="rId47" cstate="screen">
            <a:extLst>
              <a:ext uri="{28A0092B-C50C-407E-A947-70E740481C1C}">
                <a14:useLocalDpi xmlns:a14="http://schemas.microsoft.com/office/drawing/2010/main"/>
              </a:ext>
            </a:extLst>
          </a:blip>
          <a:srcRect l="25089" b="7930"/>
          <a:stretch/>
        </xdr:blipFill>
        <xdr:spPr>
          <a:xfrm>
            <a:off x="5848350" y="61217175"/>
            <a:ext cx="4040666" cy="2276475"/>
          </a:xfrm>
          <a:prstGeom prst="rect">
            <a:avLst/>
          </a:prstGeom>
        </xdr:spPr>
      </xdr:pic>
      <xdr:sp macro="" textlink="">
        <xdr:nvSpPr>
          <xdr:cNvPr id="134" name="CuadroTexto 133">
            <a:extLst>
              <a:ext uri="{FF2B5EF4-FFF2-40B4-BE49-F238E27FC236}">
                <a16:creationId xmlns:a16="http://schemas.microsoft.com/office/drawing/2014/main" id="{2BA5B6EE-C23F-4B11-8AF2-F61D1AB64F07}"/>
              </a:ext>
            </a:extLst>
          </xdr:cNvPr>
          <xdr:cNvSpPr txBox="1"/>
        </xdr:nvSpPr>
        <xdr:spPr>
          <a:xfrm>
            <a:off x="8534400" y="63236475"/>
            <a:ext cx="1536969" cy="192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02 de marzo de 2021</a:t>
            </a:r>
            <a:endParaRPr lang="es-CO" sz="1100">
              <a:solidFill>
                <a:schemeClr val="bg1"/>
              </a:solidFill>
            </a:endParaRPr>
          </a:p>
        </xdr:txBody>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nforme%20Semanal%20Gerencial%20No.%20280%20(%2026%20Feb-04%20Mar%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0">
          <cell r="T10">
            <v>105.91</v>
          </cell>
        </row>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2"/>
  <sheetViews>
    <sheetView showGridLines="0" tabSelected="1" topLeftCell="B37" zoomScale="66" zoomScaleNormal="66" zoomScaleSheetLayoutView="70" zoomScalePageLayoutView="95" workbookViewId="0">
      <selection activeCell="B42" sqref="B42:H4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362"/>
      <c r="C2" s="362"/>
      <c r="D2" s="362"/>
      <c r="E2" s="362"/>
      <c r="F2" s="424" t="s">
        <v>350</v>
      </c>
      <c r="G2" s="424"/>
      <c r="H2" s="424"/>
      <c r="I2" s="424"/>
      <c r="J2" s="424"/>
      <c r="K2" s="424"/>
      <c r="L2" s="424"/>
      <c r="M2" s="424"/>
      <c r="N2" s="424"/>
      <c r="O2" s="424"/>
      <c r="P2" s="424"/>
      <c r="Q2" s="424" t="s">
        <v>0</v>
      </c>
      <c r="R2" s="424"/>
      <c r="S2" s="362"/>
      <c r="T2" s="362"/>
    </row>
    <row r="3" spans="2:20" ht="30" customHeight="1" x14ac:dyDescent="0.2">
      <c r="B3" s="362"/>
      <c r="C3" s="362"/>
      <c r="D3" s="362"/>
      <c r="E3" s="362"/>
      <c r="F3" s="424" t="s">
        <v>351</v>
      </c>
      <c r="G3" s="424"/>
      <c r="H3" s="362" t="s">
        <v>1</v>
      </c>
      <c r="I3" s="362"/>
      <c r="J3" s="362"/>
      <c r="K3" s="362"/>
      <c r="L3" s="362"/>
      <c r="M3" s="362"/>
      <c r="N3" s="362"/>
      <c r="O3" s="362"/>
      <c r="P3" s="362"/>
      <c r="Q3" s="424" t="s">
        <v>2</v>
      </c>
      <c r="R3" s="424"/>
      <c r="S3" s="513"/>
      <c r="T3" s="513"/>
    </row>
    <row r="4" spans="2:20" ht="30" customHeight="1" x14ac:dyDescent="0.2">
      <c r="B4" s="362"/>
      <c r="C4" s="362"/>
      <c r="D4" s="362"/>
      <c r="E4" s="362"/>
      <c r="F4" s="424" t="s">
        <v>352</v>
      </c>
      <c r="G4" s="424"/>
      <c r="H4" s="362" t="s">
        <v>3</v>
      </c>
      <c r="I4" s="362"/>
      <c r="J4" s="362"/>
      <c r="K4" s="362"/>
      <c r="L4" s="362"/>
      <c r="M4" s="362"/>
      <c r="N4" s="362"/>
      <c r="O4" s="362"/>
      <c r="P4" s="362"/>
      <c r="Q4" s="424" t="s">
        <v>4</v>
      </c>
      <c r="R4" s="424"/>
      <c r="S4" s="510" t="s">
        <v>1190</v>
      </c>
      <c r="T4" s="510"/>
    </row>
    <row r="5" spans="2:20" ht="14.25" x14ac:dyDescent="0.2">
      <c r="B5" s="511"/>
      <c r="C5" s="511"/>
      <c r="D5" s="511"/>
      <c r="E5" s="511"/>
      <c r="F5" s="511"/>
      <c r="G5" s="511"/>
      <c r="H5" s="511"/>
      <c r="I5" s="511"/>
      <c r="J5" s="511"/>
      <c r="K5" s="511"/>
      <c r="L5" s="511"/>
      <c r="M5" s="511"/>
      <c r="N5" s="511"/>
      <c r="O5" s="511"/>
      <c r="P5" s="511"/>
      <c r="Q5" s="511"/>
      <c r="R5" s="511"/>
      <c r="S5" s="511"/>
      <c r="T5" s="511"/>
    </row>
    <row r="6" spans="2:20" ht="22.5" customHeight="1" x14ac:dyDescent="0.2">
      <c r="B6" s="512" t="s">
        <v>5</v>
      </c>
      <c r="C6" s="512"/>
      <c r="D6" s="512"/>
      <c r="E6" s="512"/>
      <c r="F6" s="512"/>
      <c r="G6" s="512"/>
      <c r="H6" s="512"/>
      <c r="I6" s="512"/>
      <c r="J6" s="512"/>
      <c r="K6" s="512"/>
      <c r="L6" s="512"/>
      <c r="M6" s="512"/>
      <c r="N6" s="512"/>
      <c r="O6" s="512"/>
      <c r="P6" s="512"/>
      <c r="Q6" s="512"/>
      <c r="R6" s="512"/>
      <c r="S6" s="512"/>
      <c r="T6" s="512"/>
    </row>
    <row r="7" spans="2:20" ht="14.25" x14ac:dyDescent="0.2">
      <c r="B7" s="499"/>
      <c r="C7" s="499"/>
      <c r="D7" s="499"/>
      <c r="E7" s="499"/>
      <c r="F7" s="499"/>
      <c r="G7" s="499"/>
      <c r="H7" s="499"/>
      <c r="I7" s="499"/>
      <c r="J7" s="499"/>
      <c r="K7" s="499"/>
      <c r="L7" s="499"/>
      <c r="M7" s="499"/>
      <c r="N7" s="499"/>
      <c r="O7" s="499"/>
      <c r="P7" s="499"/>
      <c r="Q7" s="499"/>
      <c r="R7" s="499"/>
      <c r="S7" s="499"/>
      <c r="T7" s="499"/>
    </row>
    <row r="8" spans="2:20" ht="22.5" customHeight="1" x14ac:dyDescent="0.2">
      <c r="B8" s="505" t="s">
        <v>6</v>
      </c>
      <c r="C8" s="505"/>
      <c r="D8" s="505"/>
      <c r="E8" s="505"/>
      <c r="F8" s="505"/>
      <c r="G8" s="505"/>
      <c r="H8" s="505"/>
      <c r="I8" s="505"/>
      <c r="J8" s="505"/>
      <c r="K8" s="505"/>
      <c r="L8" s="505"/>
      <c r="M8" s="505"/>
      <c r="N8" s="505"/>
      <c r="O8" s="505"/>
      <c r="P8" s="505"/>
      <c r="Q8" s="505"/>
      <c r="R8" s="505"/>
      <c r="S8" s="505"/>
      <c r="T8" s="505"/>
    </row>
    <row r="9" spans="2:20" ht="22.5" customHeight="1" x14ac:dyDescent="0.2">
      <c r="B9" s="425" t="s">
        <v>7</v>
      </c>
      <c r="C9" s="506"/>
      <c r="D9" s="506"/>
      <c r="E9" s="506"/>
      <c r="F9" s="506"/>
      <c r="G9" s="506"/>
      <c r="H9" s="506"/>
      <c r="I9" s="506"/>
      <c r="J9" s="506"/>
      <c r="K9" s="506"/>
      <c r="L9" s="506"/>
      <c r="M9" s="506"/>
      <c r="N9" s="506"/>
      <c r="O9" s="506"/>
      <c r="P9" s="506"/>
      <c r="Q9" s="506"/>
      <c r="R9" s="506"/>
      <c r="S9" s="506"/>
      <c r="T9" s="426"/>
    </row>
    <row r="10" spans="2:20" ht="22.5" customHeight="1" x14ac:dyDescent="0.2">
      <c r="B10" s="420" t="s">
        <v>8</v>
      </c>
      <c r="C10" s="420"/>
      <c r="D10" s="420"/>
      <c r="E10" s="420"/>
      <c r="F10" s="427" t="s">
        <v>9</v>
      </c>
      <c r="G10" s="428"/>
      <c r="H10" s="428"/>
      <c r="I10" s="429"/>
      <c r="J10" s="526" t="s">
        <v>10</v>
      </c>
      <c r="K10" s="527"/>
      <c r="L10" s="527"/>
      <c r="M10" s="527"/>
      <c r="N10" s="528"/>
      <c r="O10" s="427" t="s">
        <v>11</v>
      </c>
      <c r="P10" s="428"/>
      <c r="Q10" s="429"/>
      <c r="R10" s="532" t="s">
        <v>12</v>
      </c>
      <c r="S10" s="532"/>
      <c r="T10" s="532"/>
    </row>
    <row r="11" spans="2:20" ht="22.5" customHeight="1" x14ac:dyDescent="0.2">
      <c r="B11" s="420"/>
      <c r="C11" s="420"/>
      <c r="D11" s="420"/>
      <c r="E11" s="420"/>
      <c r="F11" s="523"/>
      <c r="G11" s="524"/>
      <c r="H11" s="524"/>
      <c r="I11" s="525"/>
      <c r="J11" s="529"/>
      <c r="K11" s="530"/>
      <c r="L11" s="530"/>
      <c r="M11" s="530"/>
      <c r="N11" s="531"/>
      <c r="O11" s="523"/>
      <c r="P11" s="524"/>
      <c r="Q11" s="525"/>
      <c r="R11" s="532"/>
      <c r="S11" s="532"/>
      <c r="T11" s="532"/>
    </row>
    <row r="12" spans="2:20" ht="168" customHeight="1" x14ac:dyDescent="0.2">
      <c r="B12" s="557" t="s">
        <v>13</v>
      </c>
      <c r="C12" s="558"/>
      <c r="D12" s="558"/>
      <c r="E12" s="559"/>
      <c r="F12" s="517" t="s">
        <v>433</v>
      </c>
      <c r="G12" s="518"/>
      <c r="H12" s="518"/>
      <c r="I12" s="519"/>
      <c r="J12" s="514" t="s">
        <v>434</v>
      </c>
      <c r="K12" s="515"/>
      <c r="L12" s="515"/>
      <c r="M12" s="515"/>
      <c r="N12" s="516"/>
      <c r="O12" s="517" t="s">
        <v>436</v>
      </c>
      <c r="P12" s="518"/>
      <c r="Q12" s="519"/>
      <c r="R12" s="538" t="s">
        <v>482</v>
      </c>
      <c r="S12" s="539"/>
      <c r="T12" s="540"/>
    </row>
    <row r="13" spans="2:20" ht="168" customHeight="1" x14ac:dyDescent="0.2">
      <c r="B13" s="563"/>
      <c r="C13" s="564"/>
      <c r="D13" s="564"/>
      <c r="E13" s="565"/>
      <c r="F13" s="520"/>
      <c r="G13" s="521"/>
      <c r="H13" s="521"/>
      <c r="I13" s="522"/>
      <c r="J13" s="514" t="s">
        <v>435</v>
      </c>
      <c r="K13" s="515"/>
      <c r="L13" s="515"/>
      <c r="M13" s="515"/>
      <c r="N13" s="516"/>
      <c r="O13" s="520"/>
      <c r="P13" s="521"/>
      <c r="Q13" s="522"/>
      <c r="R13" s="541"/>
      <c r="S13" s="542"/>
      <c r="T13" s="543"/>
    </row>
    <row r="14" spans="2:20" ht="409.6" customHeight="1" x14ac:dyDescent="0.2">
      <c r="B14" s="557" t="s">
        <v>14</v>
      </c>
      <c r="C14" s="558"/>
      <c r="D14" s="558"/>
      <c r="E14" s="559"/>
      <c r="F14" s="517" t="s">
        <v>353</v>
      </c>
      <c r="G14" s="518"/>
      <c r="H14" s="518"/>
      <c r="I14" s="519"/>
      <c r="J14" s="517" t="s">
        <v>432</v>
      </c>
      <c r="K14" s="518"/>
      <c r="L14" s="518"/>
      <c r="M14" s="518"/>
      <c r="N14" s="519"/>
      <c r="O14" s="517" t="s">
        <v>437</v>
      </c>
      <c r="P14" s="518"/>
      <c r="Q14" s="519"/>
      <c r="R14" s="538" t="s">
        <v>483</v>
      </c>
      <c r="S14" s="539"/>
      <c r="T14" s="540"/>
    </row>
    <row r="15" spans="2:20" ht="241.9" customHeight="1" x14ac:dyDescent="0.2">
      <c r="B15" s="560"/>
      <c r="C15" s="561"/>
      <c r="D15" s="561"/>
      <c r="E15" s="562"/>
      <c r="F15" s="544"/>
      <c r="G15" s="545"/>
      <c r="H15" s="545"/>
      <c r="I15" s="546"/>
      <c r="J15" s="544"/>
      <c r="K15" s="545"/>
      <c r="L15" s="545"/>
      <c r="M15" s="545"/>
      <c r="N15" s="546"/>
      <c r="O15" s="544"/>
      <c r="P15" s="545"/>
      <c r="Q15" s="546"/>
      <c r="R15" s="566"/>
      <c r="S15" s="567"/>
      <c r="T15" s="568"/>
    </row>
    <row r="16" spans="2:20" ht="409.6" customHeight="1" x14ac:dyDescent="0.2">
      <c r="B16" s="557" t="s">
        <v>15</v>
      </c>
      <c r="C16" s="558"/>
      <c r="D16" s="558"/>
      <c r="E16" s="559"/>
      <c r="F16" s="517" t="s">
        <v>451</v>
      </c>
      <c r="G16" s="518"/>
      <c r="H16" s="518"/>
      <c r="I16" s="519"/>
      <c r="J16" s="517" t="s">
        <v>116</v>
      </c>
      <c r="K16" s="518"/>
      <c r="L16" s="518"/>
      <c r="M16" s="518"/>
      <c r="N16" s="519"/>
      <c r="O16" s="517" t="s">
        <v>431</v>
      </c>
      <c r="P16" s="518"/>
      <c r="Q16" s="519"/>
      <c r="R16" s="447" t="s">
        <v>484</v>
      </c>
      <c r="S16" s="448"/>
      <c r="T16" s="449"/>
    </row>
    <row r="17" spans="2:20" ht="409.6" customHeight="1" x14ac:dyDescent="0.2">
      <c r="B17" s="560"/>
      <c r="C17" s="561"/>
      <c r="D17" s="561"/>
      <c r="E17" s="562"/>
      <c r="F17" s="544"/>
      <c r="G17" s="545"/>
      <c r="H17" s="545"/>
      <c r="I17" s="546"/>
      <c r="J17" s="544"/>
      <c r="K17" s="545"/>
      <c r="L17" s="545"/>
      <c r="M17" s="545"/>
      <c r="N17" s="546"/>
      <c r="O17" s="544"/>
      <c r="P17" s="545"/>
      <c r="Q17" s="546"/>
      <c r="R17" s="450"/>
      <c r="S17" s="451"/>
      <c r="T17" s="452"/>
    </row>
    <row r="18" spans="2:20" ht="30.6" customHeight="1" x14ac:dyDescent="0.2">
      <c r="B18" s="563"/>
      <c r="C18" s="564"/>
      <c r="D18" s="564"/>
      <c r="E18" s="565"/>
      <c r="F18" s="520"/>
      <c r="G18" s="521"/>
      <c r="H18" s="521"/>
      <c r="I18" s="522"/>
      <c r="J18" s="520"/>
      <c r="K18" s="521"/>
      <c r="L18" s="521"/>
      <c r="M18" s="521"/>
      <c r="N18" s="522"/>
      <c r="O18" s="520"/>
      <c r="P18" s="521"/>
      <c r="Q18" s="522"/>
      <c r="R18" s="453"/>
      <c r="S18" s="454"/>
      <c r="T18" s="455"/>
    </row>
    <row r="19" spans="2:20" ht="409.6" customHeight="1" x14ac:dyDescent="0.2">
      <c r="B19" s="557" t="s">
        <v>16</v>
      </c>
      <c r="C19" s="558"/>
      <c r="D19" s="558"/>
      <c r="E19" s="559"/>
      <c r="F19" s="517" t="s">
        <v>430</v>
      </c>
      <c r="G19" s="518"/>
      <c r="H19" s="518"/>
      <c r="I19" s="519"/>
      <c r="J19" s="517" t="s">
        <v>428</v>
      </c>
      <c r="K19" s="518"/>
      <c r="L19" s="518"/>
      <c r="M19" s="518"/>
      <c r="N19" s="519"/>
      <c r="O19" s="447" t="s">
        <v>429</v>
      </c>
      <c r="P19" s="448"/>
      <c r="Q19" s="449"/>
      <c r="R19" s="547"/>
      <c r="S19" s="548"/>
      <c r="T19" s="549"/>
    </row>
    <row r="20" spans="2:20" ht="409.6" customHeight="1" x14ac:dyDescent="0.2">
      <c r="B20" s="560"/>
      <c r="C20" s="561"/>
      <c r="D20" s="561"/>
      <c r="E20" s="562"/>
      <c r="F20" s="544"/>
      <c r="G20" s="545"/>
      <c r="H20" s="545"/>
      <c r="I20" s="546"/>
      <c r="J20" s="544"/>
      <c r="K20" s="545"/>
      <c r="L20" s="545"/>
      <c r="M20" s="545"/>
      <c r="N20" s="546"/>
      <c r="O20" s="450"/>
      <c r="P20" s="451"/>
      <c r="Q20" s="452"/>
      <c r="R20" s="550"/>
      <c r="S20" s="551"/>
      <c r="T20" s="552"/>
    </row>
    <row r="21" spans="2:20" ht="409.6" customHeight="1" x14ac:dyDescent="0.2">
      <c r="B21" s="560"/>
      <c r="C21" s="561"/>
      <c r="D21" s="561"/>
      <c r="E21" s="562"/>
      <c r="F21" s="544"/>
      <c r="G21" s="545"/>
      <c r="H21" s="545"/>
      <c r="I21" s="546"/>
      <c r="J21" s="544"/>
      <c r="K21" s="545"/>
      <c r="L21" s="545"/>
      <c r="M21" s="545"/>
      <c r="N21" s="546"/>
      <c r="O21" s="450"/>
      <c r="P21" s="451"/>
      <c r="Q21" s="452"/>
      <c r="R21" s="550"/>
      <c r="S21" s="551"/>
      <c r="T21" s="552"/>
    </row>
    <row r="22" spans="2:20" ht="200.45" customHeight="1" x14ac:dyDescent="0.2">
      <c r="B22" s="563"/>
      <c r="C22" s="564"/>
      <c r="D22" s="564"/>
      <c r="E22" s="565"/>
      <c r="F22" s="520"/>
      <c r="G22" s="521"/>
      <c r="H22" s="521"/>
      <c r="I22" s="522"/>
      <c r="J22" s="520"/>
      <c r="K22" s="521"/>
      <c r="L22" s="521"/>
      <c r="M22" s="521"/>
      <c r="N22" s="522"/>
      <c r="O22" s="453"/>
      <c r="P22" s="454"/>
      <c r="Q22" s="455"/>
      <c r="R22" s="553"/>
      <c r="S22" s="554"/>
      <c r="T22" s="555"/>
    </row>
    <row r="23" spans="2:20" ht="107.45" customHeight="1" x14ac:dyDescent="0.2">
      <c r="B23" s="557" t="s">
        <v>17</v>
      </c>
      <c r="C23" s="558"/>
      <c r="D23" s="558"/>
      <c r="E23" s="559"/>
      <c r="F23" s="517" t="s">
        <v>438</v>
      </c>
      <c r="G23" s="518"/>
      <c r="H23" s="518"/>
      <c r="I23" s="519"/>
      <c r="J23" s="514" t="s">
        <v>18</v>
      </c>
      <c r="K23" s="515"/>
      <c r="L23" s="515"/>
      <c r="M23" s="515"/>
      <c r="N23" s="516"/>
      <c r="O23" s="517" t="s">
        <v>440</v>
      </c>
      <c r="P23" s="518"/>
      <c r="Q23" s="519"/>
      <c r="R23" s="517" t="s">
        <v>441</v>
      </c>
      <c r="S23" s="518"/>
      <c r="T23" s="519"/>
    </row>
    <row r="24" spans="2:20" ht="409.6" customHeight="1" x14ac:dyDescent="0.2">
      <c r="B24" s="560"/>
      <c r="C24" s="561"/>
      <c r="D24" s="561"/>
      <c r="E24" s="562"/>
      <c r="F24" s="544"/>
      <c r="G24" s="545"/>
      <c r="H24" s="545"/>
      <c r="I24" s="546"/>
      <c r="J24" s="517" t="s">
        <v>439</v>
      </c>
      <c r="K24" s="518"/>
      <c r="L24" s="518"/>
      <c r="M24" s="518"/>
      <c r="N24" s="519"/>
      <c r="O24" s="544"/>
      <c r="P24" s="545"/>
      <c r="Q24" s="546"/>
      <c r="R24" s="544"/>
      <c r="S24" s="545"/>
      <c r="T24" s="546"/>
    </row>
    <row r="25" spans="2:20" ht="409.6" customHeight="1" x14ac:dyDescent="0.2">
      <c r="B25" s="560"/>
      <c r="C25" s="561"/>
      <c r="D25" s="561"/>
      <c r="E25" s="562"/>
      <c r="F25" s="544"/>
      <c r="G25" s="545"/>
      <c r="H25" s="545"/>
      <c r="I25" s="546"/>
      <c r="J25" s="544"/>
      <c r="K25" s="545"/>
      <c r="L25" s="545"/>
      <c r="M25" s="545"/>
      <c r="N25" s="546"/>
      <c r="O25" s="544"/>
      <c r="P25" s="545"/>
      <c r="Q25" s="546"/>
      <c r="R25" s="544"/>
      <c r="S25" s="545"/>
      <c r="T25" s="546"/>
    </row>
    <row r="26" spans="2:20" ht="409.6" customHeight="1" x14ac:dyDescent="0.2">
      <c r="B26" s="560"/>
      <c r="C26" s="561"/>
      <c r="D26" s="561"/>
      <c r="E26" s="562"/>
      <c r="F26" s="544"/>
      <c r="G26" s="545"/>
      <c r="H26" s="545"/>
      <c r="I26" s="546"/>
      <c r="J26" s="544"/>
      <c r="K26" s="545"/>
      <c r="L26" s="545"/>
      <c r="M26" s="545"/>
      <c r="N26" s="546"/>
      <c r="O26" s="544"/>
      <c r="P26" s="545"/>
      <c r="Q26" s="546"/>
      <c r="R26" s="544"/>
      <c r="S26" s="545"/>
      <c r="T26" s="546"/>
    </row>
    <row r="27" spans="2:20" ht="144" customHeight="1" x14ac:dyDescent="0.2">
      <c r="B27" s="563"/>
      <c r="C27" s="564"/>
      <c r="D27" s="564"/>
      <c r="E27" s="565"/>
      <c r="F27" s="520"/>
      <c r="G27" s="521"/>
      <c r="H27" s="521"/>
      <c r="I27" s="522"/>
      <c r="J27" s="520"/>
      <c r="K27" s="521"/>
      <c r="L27" s="521"/>
      <c r="M27" s="521"/>
      <c r="N27" s="522"/>
      <c r="O27" s="520"/>
      <c r="P27" s="521"/>
      <c r="Q27" s="522"/>
      <c r="R27" s="520"/>
      <c r="S27" s="521"/>
      <c r="T27" s="522"/>
    </row>
    <row r="28" spans="2:20" ht="82.5" customHeight="1" x14ac:dyDescent="0.2">
      <c r="B28" s="424" t="s">
        <v>19</v>
      </c>
      <c r="C28" s="424"/>
      <c r="D28" s="424"/>
      <c r="E28" s="424"/>
      <c r="F28" s="514" t="s">
        <v>442</v>
      </c>
      <c r="G28" s="515"/>
      <c r="H28" s="515"/>
      <c r="I28" s="516"/>
      <c r="J28" s="556" t="s">
        <v>117</v>
      </c>
      <c r="K28" s="556"/>
      <c r="L28" s="556"/>
      <c r="M28" s="556"/>
      <c r="N28" s="556"/>
      <c r="O28" s="514" t="s">
        <v>118</v>
      </c>
      <c r="P28" s="515"/>
      <c r="Q28" s="516"/>
      <c r="R28" s="535"/>
      <c r="S28" s="536"/>
      <c r="T28" s="537"/>
    </row>
    <row r="29" spans="2:20" ht="133.9" customHeight="1" x14ac:dyDescent="0.2">
      <c r="B29" s="424" t="s">
        <v>20</v>
      </c>
      <c r="C29" s="424"/>
      <c r="D29" s="424"/>
      <c r="E29" s="424"/>
      <c r="F29" s="517" t="s">
        <v>444</v>
      </c>
      <c r="G29" s="518"/>
      <c r="H29" s="518"/>
      <c r="I29" s="519"/>
      <c r="J29" s="514" t="s">
        <v>445</v>
      </c>
      <c r="K29" s="515"/>
      <c r="L29" s="515"/>
      <c r="M29" s="515"/>
      <c r="N29" s="516"/>
      <c r="O29" s="514" t="s">
        <v>443</v>
      </c>
      <c r="P29" s="515"/>
      <c r="Q29" s="515"/>
      <c r="R29" s="359" t="s">
        <v>485</v>
      </c>
      <c r="S29" s="536"/>
      <c r="T29" s="537"/>
    </row>
    <row r="30" spans="2:20" ht="237.6" customHeight="1" x14ac:dyDescent="0.2">
      <c r="B30" s="424" t="s">
        <v>21</v>
      </c>
      <c r="C30" s="424"/>
      <c r="D30" s="424"/>
      <c r="E30" s="424"/>
      <c r="F30" s="535"/>
      <c r="G30" s="536"/>
      <c r="H30" s="536"/>
      <c r="I30" s="537"/>
      <c r="J30" s="600"/>
      <c r="K30" s="600"/>
      <c r="L30" s="600"/>
      <c r="M30" s="600"/>
      <c r="N30" s="600"/>
      <c r="O30" s="514" t="s">
        <v>446</v>
      </c>
      <c r="P30" s="515"/>
      <c r="Q30" s="516"/>
      <c r="R30" s="535"/>
      <c r="S30" s="536"/>
      <c r="T30" s="537"/>
    </row>
    <row r="31" spans="2:20" ht="409.6" customHeight="1" x14ac:dyDescent="0.2">
      <c r="B31" s="557" t="s">
        <v>22</v>
      </c>
      <c r="C31" s="558"/>
      <c r="D31" s="558"/>
      <c r="E31" s="559"/>
      <c r="F31" s="517" t="s">
        <v>354</v>
      </c>
      <c r="G31" s="518"/>
      <c r="H31" s="518"/>
      <c r="I31" s="519"/>
      <c r="J31" s="517" t="s">
        <v>447</v>
      </c>
      <c r="K31" s="518"/>
      <c r="L31" s="518"/>
      <c r="M31" s="518"/>
      <c r="N31" s="519"/>
      <c r="O31" s="517" t="s">
        <v>120</v>
      </c>
      <c r="P31" s="518"/>
      <c r="Q31" s="519"/>
      <c r="R31" s="517" t="s">
        <v>119</v>
      </c>
      <c r="S31" s="518"/>
      <c r="T31" s="519"/>
    </row>
    <row r="32" spans="2:20" ht="15" customHeight="1" x14ac:dyDescent="0.2">
      <c r="B32" s="563"/>
      <c r="C32" s="564"/>
      <c r="D32" s="564"/>
      <c r="E32" s="565"/>
      <c r="F32" s="520"/>
      <c r="G32" s="521"/>
      <c r="H32" s="521"/>
      <c r="I32" s="522"/>
      <c r="J32" s="520"/>
      <c r="K32" s="521"/>
      <c r="L32" s="521"/>
      <c r="M32" s="521"/>
      <c r="N32" s="522"/>
      <c r="O32" s="520"/>
      <c r="P32" s="521"/>
      <c r="Q32" s="522"/>
      <c r="R32" s="520"/>
      <c r="S32" s="521"/>
      <c r="T32" s="522"/>
    </row>
    <row r="33" spans="2:20" ht="409.15" customHeight="1" x14ac:dyDescent="0.2">
      <c r="B33" s="557" t="s">
        <v>23</v>
      </c>
      <c r="C33" s="558"/>
      <c r="D33" s="558"/>
      <c r="E33" s="559"/>
      <c r="F33" s="517" t="s">
        <v>448</v>
      </c>
      <c r="G33" s="518"/>
      <c r="H33" s="518"/>
      <c r="I33" s="519"/>
      <c r="J33" s="447" t="s">
        <v>449</v>
      </c>
      <c r="K33" s="448"/>
      <c r="L33" s="448"/>
      <c r="M33" s="448"/>
      <c r="N33" s="449"/>
      <c r="O33" s="447" t="s">
        <v>450</v>
      </c>
      <c r="P33" s="448"/>
      <c r="Q33" s="449"/>
      <c r="R33" s="447"/>
      <c r="S33" s="448"/>
      <c r="T33" s="449"/>
    </row>
    <row r="34" spans="2:20" ht="79.900000000000006" customHeight="1" x14ac:dyDescent="0.2">
      <c r="B34" s="563"/>
      <c r="C34" s="564"/>
      <c r="D34" s="564"/>
      <c r="E34" s="565"/>
      <c r="F34" s="520"/>
      <c r="G34" s="521"/>
      <c r="H34" s="521"/>
      <c r="I34" s="522"/>
      <c r="J34" s="453"/>
      <c r="K34" s="454"/>
      <c r="L34" s="454"/>
      <c r="M34" s="454"/>
      <c r="N34" s="455"/>
      <c r="O34" s="453"/>
      <c r="P34" s="454"/>
      <c r="Q34" s="455"/>
      <c r="R34" s="453"/>
      <c r="S34" s="454"/>
      <c r="T34" s="455"/>
    </row>
    <row r="35" spans="2:20" ht="409.6" customHeight="1" x14ac:dyDescent="0.2">
      <c r="B35" s="424" t="s">
        <v>24</v>
      </c>
      <c r="C35" s="424"/>
      <c r="D35" s="424"/>
      <c r="E35" s="424"/>
      <c r="F35" s="499"/>
      <c r="G35" s="499"/>
      <c r="H35" s="499"/>
      <c r="I35" s="499"/>
      <c r="J35" s="499" t="s">
        <v>121</v>
      </c>
      <c r="K35" s="499"/>
      <c r="L35" s="499"/>
      <c r="M35" s="499"/>
      <c r="N35" s="499"/>
      <c r="O35" s="601" t="s">
        <v>486</v>
      </c>
      <c r="P35" s="601"/>
      <c r="Q35" s="601"/>
      <c r="R35" s="499"/>
      <c r="S35" s="499"/>
      <c r="T35" s="499"/>
    </row>
    <row r="36" spans="2:20" ht="206.45" customHeight="1" x14ac:dyDescent="0.2">
      <c r="B36" s="424"/>
      <c r="C36" s="424"/>
      <c r="D36" s="424"/>
      <c r="E36" s="424"/>
      <c r="F36" s="499"/>
      <c r="G36" s="499"/>
      <c r="H36" s="499"/>
      <c r="I36" s="499"/>
      <c r="J36" s="499"/>
      <c r="K36" s="499"/>
      <c r="L36" s="499"/>
      <c r="M36" s="499"/>
      <c r="N36" s="499"/>
      <c r="O36" s="601"/>
      <c r="P36" s="601"/>
      <c r="Q36" s="601"/>
      <c r="R36" s="499"/>
      <c r="S36" s="499"/>
      <c r="T36" s="499"/>
    </row>
    <row r="37" spans="2:20" ht="30" customHeight="1" x14ac:dyDescent="0.2">
      <c r="B37" s="597" t="s">
        <v>108</v>
      </c>
      <c r="C37" s="598"/>
      <c r="D37" s="598"/>
      <c r="E37" s="598"/>
      <c r="F37" s="598"/>
      <c r="G37" s="598"/>
      <c r="H37" s="598"/>
      <c r="I37" s="598"/>
      <c r="J37" s="598"/>
      <c r="K37" s="598"/>
      <c r="L37" s="598"/>
      <c r="M37" s="598"/>
      <c r="N37" s="598"/>
      <c r="O37" s="598"/>
      <c r="P37" s="598"/>
      <c r="Q37" s="598"/>
      <c r="R37" s="598"/>
      <c r="S37" s="598"/>
      <c r="T37" s="599"/>
    </row>
    <row r="38" spans="2:20" ht="22.5" customHeight="1" x14ac:dyDescent="0.2">
      <c r="B38" s="375" t="s">
        <v>25</v>
      </c>
      <c r="C38" s="534"/>
      <c r="D38" s="534"/>
      <c r="E38" s="534"/>
      <c r="F38" s="534"/>
      <c r="G38" s="534"/>
      <c r="H38" s="376"/>
      <c r="I38" s="375" t="s">
        <v>26</v>
      </c>
      <c r="J38" s="376"/>
      <c r="K38" s="375" t="s">
        <v>4</v>
      </c>
      <c r="L38" s="376"/>
      <c r="M38" s="375" t="s">
        <v>27</v>
      </c>
      <c r="N38" s="534"/>
      <c r="O38" s="534"/>
      <c r="P38" s="534"/>
      <c r="Q38" s="534"/>
      <c r="R38" s="376"/>
      <c r="S38" s="375" t="s">
        <v>4</v>
      </c>
      <c r="T38" s="376"/>
    </row>
    <row r="39" spans="2:20" ht="57" customHeight="1" x14ac:dyDescent="0.2">
      <c r="B39" s="494" t="s">
        <v>1184</v>
      </c>
      <c r="C39" s="495"/>
      <c r="D39" s="495"/>
      <c r="E39" s="495"/>
      <c r="F39" s="495"/>
      <c r="G39" s="495"/>
      <c r="H39" s="496"/>
      <c r="I39" s="497" t="s">
        <v>1185</v>
      </c>
      <c r="J39" s="497"/>
      <c r="K39" s="498">
        <v>44249</v>
      </c>
      <c r="L39" s="498"/>
      <c r="M39" s="499" t="s">
        <v>726</v>
      </c>
      <c r="N39" s="499"/>
      <c r="O39" s="499"/>
      <c r="P39" s="499"/>
      <c r="Q39" s="499"/>
      <c r="R39" s="499"/>
      <c r="S39" s="267"/>
      <c r="T39" s="268"/>
    </row>
    <row r="40" spans="2:20" ht="47.25" customHeight="1" x14ac:dyDescent="0.2">
      <c r="B40" s="494" t="s">
        <v>1401</v>
      </c>
      <c r="C40" s="495"/>
      <c r="D40" s="495"/>
      <c r="E40" s="495"/>
      <c r="F40" s="495"/>
      <c r="G40" s="495"/>
      <c r="H40" s="496"/>
      <c r="I40" s="497" t="s">
        <v>1402</v>
      </c>
      <c r="J40" s="497"/>
      <c r="K40" s="498">
        <v>44253</v>
      </c>
      <c r="L40" s="498"/>
      <c r="M40" s="499" t="s">
        <v>726</v>
      </c>
      <c r="N40" s="499"/>
      <c r="O40" s="499"/>
      <c r="P40" s="499"/>
      <c r="Q40" s="499"/>
      <c r="R40" s="499"/>
      <c r="S40" s="294"/>
      <c r="T40" s="295"/>
    </row>
    <row r="41" spans="2:20" ht="47.25" customHeight="1" x14ac:dyDescent="0.2">
      <c r="B41" s="494" t="s">
        <v>1186</v>
      </c>
      <c r="C41" s="495"/>
      <c r="D41" s="495"/>
      <c r="E41" s="495"/>
      <c r="F41" s="495"/>
      <c r="G41" s="495"/>
      <c r="H41" s="496"/>
      <c r="I41" s="497" t="s">
        <v>1187</v>
      </c>
      <c r="J41" s="497"/>
      <c r="K41" s="498">
        <v>44249</v>
      </c>
      <c r="L41" s="498"/>
      <c r="M41" s="499" t="s">
        <v>726</v>
      </c>
      <c r="N41" s="499"/>
      <c r="O41" s="499"/>
      <c r="P41" s="499"/>
      <c r="Q41" s="499"/>
      <c r="R41" s="499"/>
      <c r="S41" s="331"/>
      <c r="T41" s="330"/>
    </row>
    <row r="42" spans="2:20" ht="47.25" customHeight="1" x14ac:dyDescent="0.2">
      <c r="B42" s="494" t="s">
        <v>1188</v>
      </c>
      <c r="C42" s="495"/>
      <c r="D42" s="495"/>
      <c r="E42" s="495"/>
      <c r="F42" s="495"/>
      <c r="G42" s="495"/>
      <c r="H42" s="496"/>
      <c r="I42" s="497" t="s">
        <v>1189</v>
      </c>
      <c r="J42" s="497"/>
      <c r="K42" s="498">
        <v>44249</v>
      </c>
      <c r="L42" s="498"/>
      <c r="M42" s="499" t="s">
        <v>726</v>
      </c>
      <c r="N42" s="499"/>
      <c r="O42" s="499"/>
      <c r="P42" s="499"/>
      <c r="Q42" s="499"/>
      <c r="R42" s="499"/>
      <c r="S42" s="331"/>
      <c r="T42" s="330"/>
    </row>
    <row r="43" spans="2:20" ht="47.25" customHeight="1" x14ac:dyDescent="0.2">
      <c r="B43" s="494" t="s">
        <v>1403</v>
      </c>
      <c r="C43" s="495"/>
      <c r="D43" s="495"/>
      <c r="E43" s="495"/>
      <c r="F43" s="495"/>
      <c r="G43" s="495"/>
      <c r="H43" s="496"/>
      <c r="I43" s="497" t="s">
        <v>1404</v>
      </c>
      <c r="J43" s="497"/>
      <c r="K43" s="498">
        <v>44253</v>
      </c>
      <c r="L43" s="498"/>
      <c r="M43" s="499" t="s">
        <v>726</v>
      </c>
      <c r="N43" s="499"/>
      <c r="O43" s="499"/>
      <c r="P43" s="499"/>
      <c r="Q43" s="499"/>
      <c r="R43" s="499"/>
      <c r="S43" s="331"/>
      <c r="T43" s="330"/>
    </row>
    <row r="44" spans="2:20" ht="47.25" customHeight="1" x14ac:dyDescent="0.2">
      <c r="B44" s="494" t="s">
        <v>1405</v>
      </c>
      <c r="C44" s="495"/>
      <c r="D44" s="495"/>
      <c r="E44" s="495"/>
      <c r="F44" s="495"/>
      <c r="G44" s="495"/>
      <c r="H44" s="496"/>
      <c r="I44" s="497" t="s">
        <v>1406</v>
      </c>
      <c r="J44" s="497"/>
      <c r="K44" s="498">
        <v>44253</v>
      </c>
      <c r="L44" s="498"/>
      <c r="M44" s="499" t="s">
        <v>726</v>
      </c>
      <c r="N44" s="499"/>
      <c r="O44" s="499"/>
      <c r="P44" s="499"/>
      <c r="Q44" s="499"/>
      <c r="R44" s="499"/>
      <c r="S44" s="346"/>
      <c r="T44" s="344"/>
    </row>
    <row r="45" spans="2:20" ht="47.25" customHeight="1" x14ac:dyDescent="0.2">
      <c r="B45" s="494" t="s">
        <v>1407</v>
      </c>
      <c r="C45" s="495"/>
      <c r="D45" s="495"/>
      <c r="E45" s="495"/>
      <c r="F45" s="495"/>
      <c r="G45" s="495"/>
      <c r="H45" s="496"/>
      <c r="I45" s="497" t="s">
        <v>1408</v>
      </c>
      <c r="J45" s="497"/>
      <c r="K45" s="498">
        <v>44257</v>
      </c>
      <c r="L45" s="498"/>
      <c r="M45" s="499" t="s">
        <v>726</v>
      </c>
      <c r="N45" s="499"/>
      <c r="O45" s="499"/>
      <c r="P45" s="499"/>
      <c r="Q45" s="499"/>
      <c r="R45" s="499"/>
      <c r="S45" s="346"/>
      <c r="T45" s="344"/>
    </row>
    <row r="46" spans="2:20" ht="47.25" customHeight="1" x14ac:dyDescent="0.2">
      <c r="B46" s="494" t="s">
        <v>1409</v>
      </c>
      <c r="C46" s="495"/>
      <c r="D46" s="495"/>
      <c r="E46" s="495"/>
      <c r="F46" s="495"/>
      <c r="G46" s="495"/>
      <c r="H46" s="496"/>
      <c r="I46" s="497" t="s">
        <v>1410</v>
      </c>
      <c r="J46" s="497"/>
      <c r="K46" s="498">
        <v>44257</v>
      </c>
      <c r="L46" s="498"/>
      <c r="M46" s="499" t="s">
        <v>726</v>
      </c>
      <c r="N46" s="499"/>
      <c r="O46" s="499"/>
      <c r="P46" s="499"/>
      <c r="Q46" s="499"/>
      <c r="R46" s="499"/>
      <c r="S46" s="346"/>
      <c r="T46" s="344"/>
    </row>
    <row r="47" spans="2:20" ht="47.25" customHeight="1" x14ac:dyDescent="0.2">
      <c r="B47" s="494" t="s">
        <v>1413</v>
      </c>
      <c r="C47" s="495"/>
      <c r="D47" s="495"/>
      <c r="E47" s="495"/>
      <c r="F47" s="495"/>
      <c r="G47" s="495"/>
      <c r="H47" s="496"/>
      <c r="I47" s="497" t="s">
        <v>1414</v>
      </c>
      <c r="J47" s="497"/>
      <c r="K47" s="498">
        <v>44257</v>
      </c>
      <c r="L47" s="498"/>
      <c r="M47" s="499" t="s">
        <v>726</v>
      </c>
      <c r="N47" s="499"/>
      <c r="O47" s="499"/>
      <c r="P47" s="499"/>
      <c r="Q47" s="499"/>
      <c r="R47" s="499"/>
      <c r="S47" s="346"/>
      <c r="T47" s="344"/>
    </row>
    <row r="48" spans="2:20" ht="60.75" customHeight="1" x14ac:dyDescent="0.2">
      <c r="B48" s="494" t="s">
        <v>1415</v>
      </c>
      <c r="C48" s="495"/>
      <c r="D48" s="495"/>
      <c r="E48" s="495"/>
      <c r="F48" s="495"/>
      <c r="G48" s="495"/>
      <c r="H48" s="496"/>
      <c r="I48" s="497" t="s">
        <v>1416</v>
      </c>
      <c r="J48" s="497"/>
      <c r="K48" s="498">
        <v>44257</v>
      </c>
      <c r="L48" s="498"/>
      <c r="M48" s="499" t="s">
        <v>726</v>
      </c>
      <c r="N48" s="499"/>
      <c r="O48" s="499"/>
      <c r="P48" s="499"/>
      <c r="Q48" s="499"/>
      <c r="R48" s="499"/>
      <c r="S48" s="346"/>
      <c r="T48" s="344"/>
    </row>
    <row r="49" spans="2:20" ht="47.25" customHeight="1" x14ac:dyDescent="0.2">
      <c r="B49" s="494" t="s">
        <v>1411</v>
      </c>
      <c r="C49" s="495"/>
      <c r="D49" s="495"/>
      <c r="E49" s="495"/>
      <c r="F49" s="495"/>
      <c r="G49" s="495"/>
      <c r="H49" s="496"/>
      <c r="I49" s="497" t="s">
        <v>1412</v>
      </c>
      <c r="J49" s="497"/>
      <c r="K49" s="498">
        <v>44257</v>
      </c>
      <c r="L49" s="498"/>
      <c r="M49" s="499" t="s">
        <v>726</v>
      </c>
      <c r="N49" s="499"/>
      <c r="O49" s="499"/>
      <c r="P49" s="499"/>
      <c r="Q49" s="499"/>
      <c r="R49" s="499"/>
      <c r="S49" s="331"/>
      <c r="T49" s="330"/>
    </row>
    <row r="50" spans="2:20" ht="14.25" customHeight="1" x14ac:dyDescent="0.2">
      <c r="B50" s="42"/>
      <c r="C50" s="43"/>
      <c r="D50" s="43"/>
      <c r="E50" s="43"/>
      <c r="F50" s="43"/>
      <c r="G50" s="43"/>
      <c r="H50" s="43"/>
      <c r="I50" s="43"/>
      <c r="J50" s="43"/>
      <c r="K50" s="43"/>
      <c r="L50" s="43"/>
      <c r="M50" s="43"/>
      <c r="N50" s="43"/>
      <c r="O50" s="43"/>
      <c r="P50" s="43"/>
      <c r="Q50" s="43"/>
      <c r="R50" s="43"/>
      <c r="S50" s="43"/>
      <c r="T50" s="44"/>
    </row>
    <row r="51" spans="2:20" ht="22.5" customHeight="1" x14ac:dyDescent="0.2">
      <c r="B51" s="505" t="s">
        <v>28</v>
      </c>
      <c r="C51" s="505"/>
      <c r="D51" s="505"/>
      <c r="E51" s="505"/>
      <c r="F51" s="505"/>
      <c r="G51" s="505"/>
      <c r="H51" s="505"/>
      <c r="I51" s="505"/>
      <c r="J51" s="505"/>
      <c r="K51" s="505"/>
      <c r="L51" s="505"/>
      <c r="M51" s="505"/>
      <c r="N51" s="505"/>
      <c r="O51" s="505"/>
      <c r="P51" s="505"/>
      <c r="Q51" s="505"/>
      <c r="R51" s="505"/>
      <c r="S51" s="505"/>
      <c r="T51" s="505"/>
    </row>
    <row r="52" spans="2:20" customFormat="1" ht="25.5" customHeight="1" x14ac:dyDescent="0.25">
      <c r="B52" s="425" t="s">
        <v>123</v>
      </c>
      <c r="C52" s="506"/>
      <c r="D52" s="506"/>
      <c r="E52" s="506"/>
      <c r="F52" s="506"/>
      <c r="G52" s="506"/>
      <c r="H52" s="506"/>
      <c r="I52" s="506"/>
      <c r="J52" s="506"/>
      <c r="K52" s="506"/>
      <c r="L52" s="506"/>
      <c r="M52" s="506"/>
      <c r="N52" s="506"/>
      <c r="O52" s="506"/>
      <c r="P52" s="506"/>
      <c r="Q52" s="506"/>
      <c r="R52" s="506"/>
      <c r="S52" s="506"/>
      <c r="T52" s="426"/>
    </row>
    <row r="53" spans="2:20" customFormat="1" ht="34.5" customHeight="1" x14ac:dyDescent="0.25">
      <c r="B53" s="52" t="s">
        <v>29</v>
      </c>
      <c r="C53" s="427" t="s">
        <v>124</v>
      </c>
      <c r="D53" s="429"/>
      <c r="E53" s="427" t="s">
        <v>355</v>
      </c>
      <c r="F53" s="428"/>
      <c r="G53" s="428"/>
      <c r="H53" s="429"/>
      <c r="I53" s="427" t="s">
        <v>30</v>
      </c>
      <c r="J53" s="428"/>
      <c r="K53" s="428"/>
      <c r="L53" s="428"/>
      <c r="M53" s="428"/>
      <c r="N53" s="428"/>
      <c r="O53" s="428"/>
      <c r="P53" s="428"/>
      <c r="Q53" s="428"/>
      <c r="R53" s="429"/>
      <c r="S53" s="427" t="s">
        <v>31</v>
      </c>
      <c r="T53" s="429"/>
    </row>
    <row r="54" spans="2:20" customFormat="1" ht="48" customHeight="1" x14ac:dyDescent="0.25">
      <c r="B54" s="398" t="s">
        <v>32</v>
      </c>
      <c r="C54" s="398" t="s">
        <v>122</v>
      </c>
      <c r="D54" s="398"/>
      <c r="E54" s="502" t="s">
        <v>356</v>
      </c>
      <c r="F54" s="502"/>
      <c r="G54" s="502"/>
      <c r="H54" s="502"/>
      <c r="I54" s="491" t="s">
        <v>563</v>
      </c>
      <c r="J54" s="491"/>
      <c r="K54" s="491"/>
      <c r="L54" s="491"/>
      <c r="M54" s="491"/>
      <c r="N54" s="491"/>
      <c r="O54" s="491"/>
      <c r="P54" s="491"/>
      <c r="Q54" s="491"/>
      <c r="R54" s="491"/>
      <c r="S54" s="490">
        <v>1</v>
      </c>
      <c r="T54" s="493"/>
    </row>
    <row r="55" spans="2:20" customFormat="1" ht="58.9" customHeight="1" x14ac:dyDescent="0.25">
      <c r="B55" s="398"/>
      <c r="C55" s="398"/>
      <c r="D55" s="398"/>
      <c r="E55" s="502" t="s">
        <v>357</v>
      </c>
      <c r="F55" s="502"/>
      <c r="G55" s="502"/>
      <c r="H55" s="502"/>
      <c r="I55" s="491" t="s">
        <v>564</v>
      </c>
      <c r="J55" s="491"/>
      <c r="K55" s="491"/>
      <c r="L55" s="491"/>
      <c r="M55" s="491"/>
      <c r="N55" s="491"/>
      <c r="O55" s="491"/>
      <c r="P55" s="491"/>
      <c r="Q55" s="491"/>
      <c r="R55" s="491"/>
      <c r="S55" s="490">
        <v>1</v>
      </c>
      <c r="T55" s="493"/>
    </row>
    <row r="56" spans="2:20" customFormat="1" ht="66" customHeight="1" x14ac:dyDescent="0.25">
      <c r="B56" s="398"/>
      <c r="C56" s="398"/>
      <c r="D56" s="398"/>
      <c r="E56" s="502" t="s">
        <v>358</v>
      </c>
      <c r="F56" s="502"/>
      <c r="G56" s="502"/>
      <c r="H56" s="502"/>
      <c r="I56" s="491" t="s">
        <v>412</v>
      </c>
      <c r="J56" s="491"/>
      <c r="K56" s="491"/>
      <c r="L56" s="491"/>
      <c r="M56" s="491"/>
      <c r="N56" s="491"/>
      <c r="O56" s="491"/>
      <c r="P56" s="491"/>
      <c r="Q56" s="491"/>
      <c r="R56" s="491"/>
      <c r="S56" s="490">
        <v>1</v>
      </c>
      <c r="T56" s="493"/>
    </row>
    <row r="57" spans="2:20" s="72" customFormat="1" ht="63.6" customHeight="1" x14ac:dyDescent="0.25">
      <c r="B57" s="398"/>
      <c r="C57" s="398"/>
      <c r="D57" s="398"/>
      <c r="E57" s="502" t="s">
        <v>963</v>
      </c>
      <c r="F57" s="502"/>
      <c r="G57" s="502"/>
      <c r="H57" s="502"/>
      <c r="I57" s="491" t="s">
        <v>565</v>
      </c>
      <c r="J57" s="491"/>
      <c r="K57" s="491"/>
      <c r="L57" s="491"/>
      <c r="M57" s="491"/>
      <c r="N57" s="491"/>
      <c r="O57" s="491"/>
      <c r="P57" s="491"/>
      <c r="Q57" s="491"/>
      <c r="R57" s="491"/>
      <c r="S57" s="490">
        <v>1</v>
      </c>
      <c r="T57" s="493"/>
    </row>
    <row r="58" spans="2:20" customFormat="1" ht="36.6" customHeight="1" x14ac:dyDescent="0.25">
      <c r="B58" s="398"/>
      <c r="C58" s="398"/>
      <c r="D58" s="398"/>
      <c r="E58" s="502" t="s">
        <v>359</v>
      </c>
      <c r="F58" s="502"/>
      <c r="G58" s="502"/>
      <c r="H58" s="502"/>
      <c r="I58" s="491" t="s">
        <v>279</v>
      </c>
      <c r="J58" s="491"/>
      <c r="K58" s="491"/>
      <c r="L58" s="491"/>
      <c r="M58" s="491"/>
      <c r="N58" s="491"/>
      <c r="O58" s="491"/>
      <c r="P58" s="491"/>
      <c r="Q58" s="491"/>
      <c r="R58" s="491"/>
      <c r="S58" s="490">
        <v>1</v>
      </c>
      <c r="T58" s="490"/>
    </row>
    <row r="59" spans="2:20" customFormat="1" ht="73.900000000000006" customHeight="1" x14ac:dyDescent="0.25">
      <c r="B59" s="398"/>
      <c r="C59" s="398"/>
      <c r="D59" s="398"/>
      <c r="E59" s="502" t="s">
        <v>360</v>
      </c>
      <c r="F59" s="502"/>
      <c r="G59" s="502"/>
      <c r="H59" s="502"/>
      <c r="I59" s="491" t="s">
        <v>566</v>
      </c>
      <c r="J59" s="491"/>
      <c r="K59" s="491"/>
      <c r="L59" s="491"/>
      <c r="M59" s="491"/>
      <c r="N59" s="491"/>
      <c r="O59" s="491"/>
      <c r="P59" s="491"/>
      <c r="Q59" s="491"/>
      <c r="R59" s="491"/>
      <c r="S59" s="490">
        <v>1</v>
      </c>
      <c r="T59" s="493"/>
    </row>
    <row r="60" spans="2:20" customFormat="1" ht="76.150000000000006" customHeight="1" x14ac:dyDescent="0.25">
      <c r="B60" s="398"/>
      <c r="C60" s="398"/>
      <c r="D60" s="398"/>
      <c r="E60" s="502" t="s">
        <v>361</v>
      </c>
      <c r="F60" s="502"/>
      <c r="G60" s="502"/>
      <c r="H60" s="502"/>
      <c r="I60" s="491" t="s">
        <v>567</v>
      </c>
      <c r="J60" s="491"/>
      <c r="K60" s="491"/>
      <c r="L60" s="491"/>
      <c r="M60" s="491"/>
      <c r="N60" s="491"/>
      <c r="O60" s="491"/>
      <c r="P60" s="491"/>
      <c r="Q60" s="491"/>
      <c r="R60" s="491"/>
      <c r="S60" s="490">
        <v>1</v>
      </c>
      <c r="T60" s="493"/>
    </row>
    <row r="61" spans="2:20" customFormat="1" ht="101.45" customHeight="1" x14ac:dyDescent="0.25">
      <c r="B61" s="398"/>
      <c r="C61" s="398"/>
      <c r="D61" s="398"/>
      <c r="E61" s="502" t="s">
        <v>362</v>
      </c>
      <c r="F61" s="502"/>
      <c r="G61" s="502"/>
      <c r="H61" s="502"/>
      <c r="I61" s="491" t="s">
        <v>568</v>
      </c>
      <c r="J61" s="491"/>
      <c r="K61" s="491"/>
      <c r="L61" s="491"/>
      <c r="M61" s="491"/>
      <c r="N61" s="491"/>
      <c r="O61" s="491"/>
      <c r="P61" s="491"/>
      <c r="Q61" s="491"/>
      <c r="R61" s="491"/>
      <c r="S61" s="490">
        <v>1</v>
      </c>
      <c r="T61" s="493"/>
    </row>
    <row r="62" spans="2:20" customFormat="1" ht="44.45" customHeight="1" x14ac:dyDescent="0.25">
      <c r="B62" s="398"/>
      <c r="C62" s="398"/>
      <c r="D62" s="398"/>
      <c r="E62" s="502" t="s">
        <v>363</v>
      </c>
      <c r="F62" s="502"/>
      <c r="G62" s="502"/>
      <c r="H62" s="502"/>
      <c r="I62" s="491" t="s">
        <v>109</v>
      </c>
      <c r="J62" s="491"/>
      <c r="K62" s="491"/>
      <c r="L62" s="491"/>
      <c r="M62" s="491"/>
      <c r="N62" s="491"/>
      <c r="O62" s="491"/>
      <c r="P62" s="491"/>
      <c r="Q62" s="491"/>
      <c r="R62" s="491"/>
      <c r="S62" s="490">
        <v>1</v>
      </c>
      <c r="T62" s="490"/>
    </row>
    <row r="63" spans="2:20" customFormat="1" ht="55.9" customHeight="1" x14ac:dyDescent="0.25">
      <c r="B63" s="398"/>
      <c r="C63" s="398"/>
      <c r="D63" s="398"/>
      <c r="E63" s="502" t="s">
        <v>364</v>
      </c>
      <c r="F63" s="502"/>
      <c r="G63" s="502"/>
      <c r="H63" s="502"/>
      <c r="I63" s="491" t="s">
        <v>295</v>
      </c>
      <c r="J63" s="491"/>
      <c r="K63" s="491"/>
      <c r="L63" s="491"/>
      <c r="M63" s="491"/>
      <c r="N63" s="491"/>
      <c r="O63" s="491"/>
      <c r="P63" s="491"/>
      <c r="Q63" s="491"/>
      <c r="R63" s="491"/>
      <c r="S63" s="490">
        <v>1</v>
      </c>
      <c r="T63" s="493"/>
    </row>
    <row r="64" spans="2:20" customFormat="1" ht="79.900000000000006" customHeight="1" x14ac:dyDescent="0.25">
      <c r="B64" s="486"/>
      <c r="C64" s="486"/>
      <c r="D64" s="486"/>
      <c r="E64" s="492" t="s">
        <v>365</v>
      </c>
      <c r="F64" s="492"/>
      <c r="G64" s="492"/>
      <c r="H64" s="492"/>
      <c r="I64" s="509" t="s">
        <v>569</v>
      </c>
      <c r="J64" s="509"/>
      <c r="K64" s="509"/>
      <c r="L64" s="509"/>
      <c r="M64" s="509"/>
      <c r="N64" s="509"/>
      <c r="O64" s="509"/>
      <c r="P64" s="509"/>
      <c r="Q64" s="509"/>
      <c r="R64" s="509"/>
      <c r="S64" s="500">
        <v>1</v>
      </c>
      <c r="T64" s="501"/>
    </row>
    <row r="65" spans="2:23" customFormat="1" ht="80.45" customHeight="1" x14ac:dyDescent="0.25">
      <c r="B65" s="503">
        <v>2.1</v>
      </c>
      <c r="C65" s="398" t="s">
        <v>34</v>
      </c>
      <c r="D65" s="398"/>
      <c r="E65" s="502" t="s">
        <v>356</v>
      </c>
      <c r="F65" s="502"/>
      <c r="G65" s="502"/>
      <c r="H65" s="502"/>
      <c r="I65" s="491" t="s">
        <v>1115</v>
      </c>
      <c r="J65" s="491"/>
      <c r="K65" s="491"/>
      <c r="L65" s="491"/>
      <c r="M65" s="491"/>
      <c r="N65" s="491"/>
      <c r="O65" s="491"/>
      <c r="P65" s="491"/>
      <c r="Q65" s="491"/>
      <c r="R65" s="491"/>
      <c r="S65" s="490">
        <v>1</v>
      </c>
      <c r="T65" s="493"/>
    </row>
    <row r="66" spans="2:23" customFormat="1" ht="111" customHeight="1" x14ac:dyDescent="0.25">
      <c r="B66" s="503"/>
      <c r="C66" s="398"/>
      <c r="D66" s="398"/>
      <c r="E66" s="502" t="s">
        <v>570</v>
      </c>
      <c r="F66" s="502"/>
      <c r="G66" s="502"/>
      <c r="H66" s="502"/>
      <c r="I66" s="491" t="s">
        <v>413</v>
      </c>
      <c r="J66" s="491"/>
      <c r="K66" s="491"/>
      <c r="L66" s="491"/>
      <c r="M66" s="491"/>
      <c r="N66" s="491"/>
      <c r="O66" s="491"/>
      <c r="P66" s="491"/>
      <c r="Q66" s="491"/>
      <c r="R66" s="491"/>
      <c r="S66" s="490" t="s">
        <v>571</v>
      </c>
      <c r="T66" s="493"/>
      <c r="W66" s="80"/>
    </row>
    <row r="67" spans="2:23" customFormat="1" ht="106.9" customHeight="1" x14ac:dyDescent="0.25">
      <c r="B67" s="503"/>
      <c r="C67" s="398"/>
      <c r="D67" s="398"/>
      <c r="E67" s="502" t="s">
        <v>366</v>
      </c>
      <c r="F67" s="502"/>
      <c r="G67" s="502"/>
      <c r="H67" s="502"/>
      <c r="I67" s="491" t="s">
        <v>964</v>
      </c>
      <c r="J67" s="491"/>
      <c r="K67" s="491"/>
      <c r="L67" s="491"/>
      <c r="M67" s="491"/>
      <c r="N67" s="491"/>
      <c r="O67" s="491"/>
      <c r="P67" s="491"/>
      <c r="Q67" s="491"/>
      <c r="R67" s="491"/>
      <c r="S67" s="490">
        <v>1</v>
      </c>
      <c r="T67" s="490"/>
    </row>
    <row r="68" spans="2:23" customFormat="1" ht="67.5" customHeight="1" x14ac:dyDescent="0.25">
      <c r="B68" s="503"/>
      <c r="C68" s="398"/>
      <c r="D68" s="398"/>
      <c r="E68" s="502" t="s">
        <v>367</v>
      </c>
      <c r="F68" s="502"/>
      <c r="G68" s="502"/>
      <c r="H68" s="502"/>
      <c r="I68" s="491" t="s">
        <v>965</v>
      </c>
      <c r="J68" s="491"/>
      <c r="K68" s="491"/>
      <c r="L68" s="491"/>
      <c r="M68" s="491"/>
      <c r="N68" s="491"/>
      <c r="O68" s="491"/>
      <c r="P68" s="491"/>
      <c r="Q68" s="491"/>
      <c r="R68" s="491"/>
      <c r="S68" s="490">
        <v>1</v>
      </c>
      <c r="T68" s="490"/>
    </row>
    <row r="69" spans="2:23" customFormat="1" ht="62.45" customHeight="1" x14ac:dyDescent="0.25">
      <c r="B69" s="503"/>
      <c r="C69" s="398"/>
      <c r="D69" s="398"/>
      <c r="E69" s="502" t="s">
        <v>368</v>
      </c>
      <c r="F69" s="502"/>
      <c r="G69" s="502"/>
      <c r="H69" s="502"/>
      <c r="I69" s="491" t="s">
        <v>966</v>
      </c>
      <c r="J69" s="491"/>
      <c r="K69" s="491"/>
      <c r="L69" s="491"/>
      <c r="M69" s="491"/>
      <c r="N69" s="491"/>
      <c r="O69" s="491"/>
      <c r="P69" s="491"/>
      <c r="Q69" s="491"/>
      <c r="R69" s="491"/>
      <c r="S69" s="490">
        <v>1</v>
      </c>
      <c r="T69" s="490"/>
    </row>
    <row r="70" spans="2:23" customFormat="1" ht="112.9" customHeight="1" x14ac:dyDescent="0.25">
      <c r="B70" s="503"/>
      <c r="C70" s="398"/>
      <c r="D70" s="398"/>
      <c r="E70" s="502" t="s">
        <v>369</v>
      </c>
      <c r="F70" s="502"/>
      <c r="G70" s="502"/>
      <c r="H70" s="502"/>
      <c r="I70" s="491" t="s">
        <v>967</v>
      </c>
      <c r="J70" s="491"/>
      <c r="K70" s="491"/>
      <c r="L70" s="491"/>
      <c r="M70" s="491"/>
      <c r="N70" s="491"/>
      <c r="O70" s="491"/>
      <c r="P70" s="491"/>
      <c r="Q70" s="491"/>
      <c r="R70" s="491"/>
      <c r="S70" s="490">
        <v>1</v>
      </c>
      <c r="T70" s="490"/>
    </row>
    <row r="71" spans="2:23" customFormat="1" ht="39.6" customHeight="1" x14ac:dyDescent="0.25">
      <c r="B71" s="503"/>
      <c r="C71" s="398"/>
      <c r="D71" s="398"/>
      <c r="E71" s="502" t="s">
        <v>370</v>
      </c>
      <c r="F71" s="502"/>
      <c r="G71" s="502"/>
      <c r="H71" s="502"/>
      <c r="I71" s="491" t="s">
        <v>336</v>
      </c>
      <c r="J71" s="491"/>
      <c r="K71" s="491"/>
      <c r="L71" s="491"/>
      <c r="M71" s="491"/>
      <c r="N71" s="491"/>
      <c r="O71" s="491"/>
      <c r="P71" s="491"/>
      <c r="Q71" s="491"/>
      <c r="R71" s="491"/>
      <c r="S71" s="490">
        <v>1</v>
      </c>
      <c r="T71" s="490"/>
    </row>
    <row r="72" spans="2:23" customFormat="1" ht="58.15" customHeight="1" x14ac:dyDescent="0.25">
      <c r="B72" s="503"/>
      <c r="C72" s="398"/>
      <c r="D72" s="398"/>
      <c r="E72" s="502" t="s">
        <v>371</v>
      </c>
      <c r="F72" s="502"/>
      <c r="G72" s="502"/>
      <c r="H72" s="502"/>
      <c r="I72" s="491" t="s">
        <v>968</v>
      </c>
      <c r="J72" s="491"/>
      <c r="K72" s="491"/>
      <c r="L72" s="491"/>
      <c r="M72" s="491"/>
      <c r="N72" s="491"/>
      <c r="O72" s="491"/>
      <c r="P72" s="491"/>
      <c r="Q72" s="491"/>
      <c r="R72" s="491"/>
      <c r="S72" s="490">
        <v>1</v>
      </c>
      <c r="T72" s="490"/>
    </row>
    <row r="73" spans="2:23" customFormat="1" ht="69.599999999999994" customHeight="1" x14ac:dyDescent="0.25">
      <c r="B73" s="503"/>
      <c r="C73" s="398"/>
      <c r="D73" s="398"/>
      <c r="E73" s="502" t="s">
        <v>372</v>
      </c>
      <c r="F73" s="502"/>
      <c r="G73" s="502"/>
      <c r="H73" s="502"/>
      <c r="I73" s="491" t="s">
        <v>969</v>
      </c>
      <c r="J73" s="491"/>
      <c r="K73" s="491"/>
      <c r="L73" s="491"/>
      <c r="M73" s="491"/>
      <c r="N73" s="491"/>
      <c r="O73" s="491"/>
      <c r="P73" s="491"/>
      <c r="Q73" s="491"/>
      <c r="R73" s="491"/>
      <c r="S73" s="490">
        <v>1</v>
      </c>
      <c r="T73" s="493"/>
    </row>
    <row r="74" spans="2:23" customFormat="1" ht="50.25" customHeight="1" x14ac:dyDescent="0.25">
      <c r="B74" s="503"/>
      <c r="C74" s="398"/>
      <c r="D74" s="398"/>
      <c r="E74" s="502" t="s">
        <v>373</v>
      </c>
      <c r="F74" s="502"/>
      <c r="G74" s="502"/>
      <c r="H74" s="502"/>
      <c r="I74" s="491" t="s">
        <v>562</v>
      </c>
      <c r="J74" s="491"/>
      <c r="K74" s="491"/>
      <c r="L74" s="491"/>
      <c r="M74" s="491"/>
      <c r="N74" s="491"/>
      <c r="O74" s="491"/>
      <c r="P74" s="491"/>
      <c r="Q74" s="491"/>
      <c r="R74" s="491"/>
      <c r="S74" s="490">
        <v>1</v>
      </c>
      <c r="T74" s="493"/>
    </row>
    <row r="75" spans="2:23" customFormat="1" ht="55.15" customHeight="1" x14ac:dyDescent="0.25">
      <c r="B75" s="504"/>
      <c r="C75" s="486"/>
      <c r="D75" s="486"/>
      <c r="E75" s="492" t="s">
        <v>374</v>
      </c>
      <c r="F75" s="492"/>
      <c r="G75" s="492"/>
      <c r="H75" s="492"/>
      <c r="I75" s="509" t="s">
        <v>572</v>
      </c>
      <c r="J75" s="509"/>
      <c r="K75" s="509"/>
      <c r="L75" s="509"/>
      <c r="M75" s="509"/>
      <c r="N75" s="509"/>
      <c r="O75" s="509"/>
      <c r="P75" s="509"/>
      <c r="Q75" s="509"/>
      <c r="R75" s="509"/>
      <c r="S75" s="500">
        <v>1</v>
      </c>
      <c r="T75" s="501"/>
    </row>
    <row r="76" spans="2:23" customFormat="1" ht="75.599999999999994" customHeight="1" x14ac:dyDescent="0.25">
      <c r="B76" s="398" t="s">
        <v>840</v>
      </c>
      <c r="C76" s="398" t="s">
        <v>280</v>
      </c>
      <c r="D76" s="398"/>
      <c r="E76" s="502" t="s">
        <v>573</v>
      </c>
      <c r="F76" s="502"/>
      <c r="G76" s="502"/>
      <c r="H76" s="502"/>
      <c r="I76" s="491" t="s">
        <v>281</v>
      </c>
      <c r="J76" s="491"/>
      <c r="K76" s="491"/>
      <c r="L76" s="491"/>
      <c r="M76" s="491"/>
      <c r="N76" s="491"/>
      <c r="O76" s="491"/>
      <c r="P76" s="491"/>
      <c r="Q76" s="491"/>
      <c r="R76" s="491"/>
      <c r="S76" s="490">
        <v>1</v>
      </c>
      <c r="T76" s="490"/>
    </row>
    <row r="77" spans="2:23" customFormat="1" ht="246" customHeight="1" x14ac:dyDescent="0.25">
      <c r="B77" s="398"/>
      <c r="C77" s="398"/>
      <c r="D77" s="398"/>
      <c r="E77" s="502" t="s">
        <v>574</v>
      </c>
      <c r="F77" s="502"/>
      <c r="G77" s="502"/>
      <c r="H77" s="502"/>
      <c r="I77" s="726" t="s">
        <v>961</v>
      </c>
      <c r="J77" s="726"/>
      <c r="K77" s="726"/>
      <c r="L77" s="726"/>
      <c r="M77" s="726"/>
      <c r="N77" s="726"/>
      <c r="O77" s="726"/>
      <c r="P77" s="726"/>
      <c r="Q77" s="726"/>
      <c r="R77" s="726"/>
      <c r="S77" s="490">
        <v>1</v>
      </c>
      <c r="T77" s="490"/>
    </row>
    <row r="78" spans="2:23" customFormat="1" ht="243.6" customHeight="1" x14ac:dyDescent="0.25">
      <c r="B78" s="398"/>
      <c r="C78" s="398"/>
      <c r="D78" s="398"/>
      <c r="E78" s="398" t="s">
        <v>841</v>
      </c>
      <c r="F78" s="398"/>
      <c r="G78" s="398"/>
      <c r="H78" s="398"/>
      <c r="I78" s="489" t="s">
        <v>842</v>
      </c>
      <c r="J78" s="489"/>
      <c r="K78" s="489"/>
      <c r="L78" s="489"/>
      <c r="M78" s="489"/>
      <c r="N78" s="489"/>
      <c r="O78" s="489"/>
      <c r="P78" s="489"/>
      <c r="Q78" s="489"/>
      <c r="R78" s="489"/>
      <c r="S78" s="397">
        <v>1</v>
      </c>
      <c r="T78" s="397"/>
    </row>
    <row r="79" spans="2:23" customFormat="1" ht="27.75" customHeight="1" x14ac:dyDescent="0.25">
      <c r="B79" s="723"/>
      <c r="C79" s="724"/>
      <c r="D79" s="724"/>
      <c r="E79" s="724"/>
      <c r="F79" s="724"/>
      <c r="G79" s="724"/>
      <c r="H79" s="724"/>
      <c r="I79" s="724"/>
      <c r="J79" s="724"/>
      <c r="K79" s="724"/>
      <c r="L79" s="724"/>
      <c r="M79" s="724"/>
      <c r="N79" s="724"/>
      <c r="O79" s="724"/>
      <c r="P79" s="724"/>
      <c r="Q79" s="724"/>
      <c r="R79" s="724"/>
      <c r="S79" s="724"/>
      <c r="T79" s="725"/>
    </row>
    <row r="80" spans="2:23" customFormat="1" ht="27.75" customHeight="1" x14ac:dyDescent="0.25">
      <c r="B80" s="269" t="s">
        <v>29</v>
      </c>
      <c r="C80" s="485" t="s">
        <v>125</v>
      </c>
      <c r="D80" s="485"/>
      <c r="E80" s="485" t="s">
        <v>375</v>
      </c>
      <c r="F80" s="485"/>
      <c r="G80" s="485"/>
      <c r="H80" s="485"/>
      <c r="I80" s="485"/>
      <c r="J80" s="485" t="s">
        <v>30</v>
      </c>
      <c r="K80" s="485"/>
      <c r="L80" s="485"/>
      <c r="M80" s="485"/>
      <c r="N80" s="485"/>
      <c r="O80" s="485"/>
      <c r="P80" s="485"/>
      <c r="Q80" s="485"/>
      <c r="R80" s="485"/>
      <c r="S80" s="485" t="s">
        <v>31</v>
      </c>
      <c r="T80" s="485"/>
    </row>
    <row r="81" spans="2:20" customFormat="1" ht="48" customHeight="1" x14ac:dyDescent="0.25">
      <c r="B81" s="398" t="s">
        <v>35</v>
      </c>
      <c r="C81" s="398" t="s">
        <v>36</v>
      </c>
      <c r="D81" s="398"/>
      <c r="E81" s="400" t="s">
        <v>376</v>
      </c>
      <c r="F81" s="400"/>
      <c r="G81" s="400"/>
      <c r="H81" s="400"/>
      <c r="I81" s="400"/>
      <c r="J81" s="401" t="s">
        <v>575</v>
      </c>
      <c r="K81" s="401"/>
      <c r="L81" s="401"/>
      <c r="M81" s="401"/>
      <c r="N81" s="401"/>
      <c r="O81" s="401"/>
      <c r="P81" s="401"/>
      <c r="Q81" s="401"/>
      <c r="R81" s="401"/>
      <c r="S81" s="397">
        <v>1</v>
      </c>
      <c r="T81" s="399"/>
    </row>
    <row r="82" spans="2:20" customFormat="1" ht="37.9" customHeight="1" x14ac:dyDescent="0.25">
      <c r="B82" s="398"/>
      <c r="C82" s="398"/>
      <c r="D82" s="398"/>
      <c r="E82" s="400" t="s">
        <v>377</v>
      </c>
      <c r="F82" s="400"/>
      <c r="G82" s="400"/>
      <c r="H82" s="400"/>
      <c r="I82" s="400"/>
      <c r="J82" s="401" t="s">
        <v>576</v>
      </c>
      <c r="K82" s="401"/>
      <c r="L82" s="401"/>
      <c r="M82" s="401"/>
      <c r="N82" s="401"/>
      <c r="O82" s="401"/>
      <c r="P82" s="401"/>
      <c r="Q82" s="401"/>
      <c r="R82" s="401"/>
      <c r="S82" s="397">
        <v>1</v>
      </c>
      <c r="T82" s="399"/>
    </row>
    <row r="83" spans="2:20" customFormat="1" ht="134.44999999999999" customHeight="1" x14ac:dyDescent="0.25">
      <c r="B83" s="398"/>
      <c r="C83" s="398"/>
      <c r="D83" s="398"/>
      <c r="E83" s="400" t="s">
        <v>378</v>
      </c>
      <c r="F83" s="400"/>
      <c r="G83" s="400"/>
      <c r="H83" s="400"/>
      <c r="I83" s="400"/>
      <c r="J83" s="401" t="s">
        <v>296</v>
      </c>
      <c r="K83" s="401"/>
      <c r="L83" s="401"/>
      <c r="M83" s="401"/>
      <c r="N83" s="401"/>
      <c r="O83" s="401"/>
      <c r="P83" s="401"/>
      <c r="Q83" s="401"/>
      <c r="R83" s="401"/>
      <c r="S83" s="397">
        <v>1</v>
      </c>
      <c r="T83" s="399"/>
    </row>
    <row r="84" spans="2:20" customFormat="1" ht="56.25" customHeight="1" x14ac:dyDescent="0.25">
      <c r="B84" s="398"/>
      <c r="C84" s="398"/>
      <c r="D84" s="398"/>
      <c r="E84" s="400" t="s">
        <v>379</v>
      </c>
      <c r="F84" s="400"/>
      <c r="G84" s="400"/>
      <c r="H84" s="400"/>
      <c r="I84" s="400"/>
      <c r="J84" s="401" t="s">
        <v>577</v>
      </c>
      <c r="K84" s="401"/>
      <c r="L84" s="401"/>
      <c r="M84" s="401"/>
      <c r="N84" s="401"/>
      <c r="O84" s="401"/>
      <c r="P84" s="401"/>
      <c r="Q84" s="401"/>
      <c r="R84" s="401"/>
      <c r="S84" s="397">
        <v>1</v>
      </c>
      <c r="T84" s="399"/>
    </row>
    <row r="85" spans="2:20" customFormat="1" ht="47.45" customHeight="1" x14ac:dyDescent="0.25">
      <c r="B85" s="398"/>
      <c r="C85" s="398"/>
      <c r="D85" s="398"/>
      <c r="E85" s="400" t="s">
        <v>380</v>
      </c>
      <c r="F85" s="400"/>
      <c r="G85" s="400"/>
      <c r="H85" s="400"/>
      <c r="I85" s="400"/>
      <c r="J85" s="401" t="s">
        <v>126</v>
      </c>
      <c r="K85" s="401"/>
      <c r="L85" s="401"/>
      <c r="M85" s="401"/>
      <c r="N85" s="401"/>
      <c r="O85" s="401"/>
      <c r="P85" s="401"/>
      <c r="Q85" s="401"/>
      <c r="R85" s="401"/>
      <c r="S85" s="397">
        <v>1</v>
      </c>
      <c r="T85" s="399"/>
    </row>
    <row r="86" spans="2:20" customFormat="1" ht="118.9" customHeight="1" x14ac:dyDescent="0.25">
      <c r="B86" s="398"/>
      <c r="C86" s="398"/>
      <c r="D86" s="398"/>
      <c r="E86" s="398" t="s">
        <v>382</v>
      </c>
      <c r="F86" s="398"/>
      <c r="G86" s="398"/>
      <c r="H86" s="398"/>
      <c r="I86" s="398"/>
      <c r="J86" s="484" t="s">
        <v>962</v>
      </c>
      <c r="K86" s="484"/>
      <c r="L86" s="484"/>
      <c r="M86" s="484"/>
      <c r="N86" s="484"/>
      <c r="O86" s="484"/>
      <c r="P86" s="484"/>
      <c r="Q86" s="484"/>
      <c r="R86" s="484"/>
      <c r="S86" s="397">
        <v>1</v>
      </c>
      <c r="T86" s="399"/>
    </row>
    <row r="87" spans="2:20" customFormat="1" ht="44.45" customHeight="1" x14ac:dyDescent="0.25">
      <c r="B87" s="398"/>
      <c r="C87" s="398"/>
      <c r="D87" s="398"/>
      <c r="E87" s="400" t="s">
        <v>381</v>
      </c>
      <c r="F87" s="400"/>
      <c r="G87" s="400"/>
      <c r="H87" s="400"/>
      <c r="I87" s="400"/>
      <c r="J87" s="401" t="s">
        <v>578</v>
      </c>
      <c r="K87" s="401"/>
      <c r="L87" s="401"/>
      <c r="M87" s="401"/>
      <c r="N87" s="401"/>
      <c r="O87" s="401"/>
      <c r="P87" s="401"/>
      <c r="Q87" s="401"/>
      <c r="R87" s="401"/>
      <c r="S87" s="397">
        <v>1</v>
      </c>
      <c r="T87" s="399"/>
    </row>
    <row r="88" spans="2:20" customFormat="1" ht="139.5" customHeight="1" x14ac:dyDescent="0.25">
      <c r="B88" s="486"/>
      <c r="C88" s="486"/>
      <c r="D88" s="486"/>
      <c r="E88" s="486" t="s">
        <v>383</v>
      </c>
      <c r="F88" s="486"/>
      <c r="G88" s="486"/>
      <c r="H88" s="486"/>
      <c r="I88" s="486"/>
      <c r="J88" s="402" t="s">
        <v>970</v>
      </c>
      <c r="K88" s="402"/>
      <c r="L88" s="402"/>
      <c r="M88" s="402"/>
      <c r="N88" s="402"/>
      <c r="O88" s="402"/>
      <c r="P88" s="402"/>
      <c r="Q88" s="402"/>
      <c r="R88" s="402"/>
      <c r="S88" s="487">
        <v>1</v>
      </c>
      <c r="T88" s="488"/>
    </row>
    <row r="89" spans="2:20" customFormat="1" ht="129.6" customHeight="1" x14ac:dyDescent="0.25">
      <c r="B89" s="503" t="s">
        <v>37</v>
      </c>
      <c r="C89" s="398" t="s">
        <v>38</v>
      </c>
      <c r="D89" s="398"/>
      <c r="E89" s="400" t="s">
        <v>384</v>
      </c>
      <c r="F89" s="400"/>
      <c r="G89" s="400"/>
      <c r="H89" s="400"/>
      <c r="I89" s="400"/>
      <c r="J89" s="401" t="s">
        <v>579</v>
      </c>
      <c r="K89" s="401"/>
      <c r="L89" s="401"/>
      <c r="M89" s="401"/>
      <c r="N89" s="401"/>
      <c r="O89" s="401"/>
      <c r="P89" s="401"/>
      <c r="Q89" s="401"/>
      <c r="R89" s="401"/>
      <c r="S89" s="397">
        <v>1</v>
      </c>
      <c r="T89" s="399"/>
    </row>
    <row r="90" spans="2:20" customFormat="1" ht="50.45" customHeight="1" x14ac:dyDescent="0.25">
      <c r="B90" s="503"/>
      <c r="C90" s="398"/>
      <c r="D90" s="398"/>
      <c r="E90" s="400" t="s">
        <v>385</v>
      </c>
      <c r="F90" s="400"/>
      <c r="G90" s="400"/>
      <c r="H90" s="400"/>
      <c r="I90" s="400"/>
      <c r="J90" s="401" t="s">
        <v>580</v>
      </c>
      <c r="K90" s="401"/>
      <c r="L90" s="401"/>
      <c r="M90" s="401"/>
      <c r="N90" s="401"/>
      <c r="O90" s="401"/>
      <c r="P90" s="401"/>
      <c r="Q90" s="401"/>
      <c r="R90" s="401"/>
      <c r="S90" s="397">
        <v>1</v>
      </c>
      <c r="T90" s="399"/>
    </row>
    <row r="91" spans="2:20" customFormat="1" ht="30" customHeight="1" x14ac:dyDescent="0.25">
      <c r="B91" s="504"/>
      <c r="C91" s="486"/>
      <c r="D91" s="486"/>
      <c r="E91" s="507" t="s">
        <v>379</v>
      </c>
      <c r="F91" s="507"/>
      <c r="G91" s="507"/>
      <c r="H91" s="507"/>
      <c r="I91" s="507"/>
      <c r="J91" s="508" t="s">
        <v>110</v>
      </c>
      <c r="K91" s="508"/>
      <c r="L91" s="508"/>
      <c r="M91" s="508"/>
      <c r="N91" s="508"/>
      <c r="O91" s="508"/>
      <c r="P91" s="508"/>
      <c r="Q91" s="508"/>
      <c r="R91" s="508"/>
      <c r="S91" s="487">
        <v>1</v>
      </c>
      <c r="T91" s="488"/>
    </row>
    <row r="92" spans="2:20" customFormat="1" ht="131.44999999999999" customHeight="1" x14ac:dyDescent="0.25">
      <c r="B92" s="398" t="s">
        <v>39</v>
      </c>
      <c r="C92" s="398" t="s">
        <v>40</v>
      </c>
      <c r="D92" s="398"/>
      <c r="E92" s="400" t="s">
        <v>384</v>
      </c>
      <c r="F92" s="400"/>
      <c r="G92" s="400"/>
      <c r="H92" s="400"/>
      <c r="I92" s="400"/>
      <c r="J92" s="401" t="s">
        <v>843</v>
      </c>
      <c r="K92" s="401"/>
      <c r="L92" s="401"/>
      <c r="M92" s="401"/>
      <c r="N92" s="401"/>
      <c r="O92" s="401"/>
      <c r="P92" s="401"/>
      <c r="Q92" s="401"/>
      <c r="R92" s="401"/>
      <c r="S92" s="397">
        <v>1</v>
      </c>
      <c r="T92" s="399"/>
    </row>
    <row r="93" spans="2:20" customFormat="1" ht="27.75" customHeight="1" x14ac:dyDescent="0.25">
      <c r="B93" s="398"/>
      <c r="C93" s="398"/>
      <c r="D93" s="398"/>
      <c r="E93" s="400" t="s">
        <v>377</v>
      </c>
      <c r="F93" s="400"/>
      <c r="G93" s="400"/>
      <c r="H93" s="400"/>
      <c r="I93" s="400"/>
      <c r="J93" s="401" t="s">
        <v>971</v>
      </c>
      <c r="K93" s="401"/>
      <c r="L93" s="401"/>
      <c r="M93" s="401"/>
      <c r="N93" s="401"/>
      <c r="O93" s="401"/>
      <c r="P93" s="401"/>
      <c r="Q93" s="401"/>
      <c r="R93" s="401"/>
      <c r="S93" s="397">
        <v>1</v>
      </c>
      <c r="T93" s="399"/>
    </row>
    <row r="94" spans="2:20" customFormat="1" ht="213.6" customHeight="1" x14ac:dyDescent="0.25">
      <c r="B94" s="398"/>
      <c r="C94" s="398"/>
      <c r="D94" s="398"/>
      <c r="E94" s="400" t="s">
        <v>386</v>
      </c>
      <c r="F94" s="400"/>
      <c r="G94" s="400"/>
      <c r="H94" s="400"/>
      <c r="I94" s="400"/>
      <c r="J94" s="401" t="s">
        <v>581</v>
      </c>
      <c r="K94" s="401"/>
      <c r="L94" s="401"/>
      <c r="M94" s="401"/>
      <c r="N94" s="401"/>
      <c r="O94" s="401"/>
      <c r="P94" s="401"/>
      <c r="Q94" s="401"/>
      <c r="R94" s="401"/>
      <c r="S94" s="397">
        <v>1</v>
      </c>
      <c r="T94" s="399"/>
    </row>
    <row r="95" spans="2:20" customFormat="1" ht="35.450000000000003" customHeight="1" x14ac:dyDescent="0.25">
      <c r="B95" s="398"/>
      <c r="C95" s="398"/>
      <c r="D95" s="398"/>
      <c r="E95" s="400" t="s">
        <v>387</v>
      </c>
      <c r="F95" s="400"/>
      <c r="G95" s="400"/>
      <c r="H95" s="400"/>
      <c r="I95" s="400"/>
      <c r="J95" s="401" t="s">
        <v>312</v>
      </c>
      <c r="K95" s="401"/>
      <c r="L95" s="401"/>
      <c r="M95" s="401"/>
      <c r="N95" s="401"/>
      <c r="O95" s="401"/>
      <c r="P95" s="401"/>
      <c r="Q95" s="401"/>
      <c r="R95" s="401"/>
      <c r="S95" s="397">
        <v>1</v>
      </c>
      <c r="T95" s="399"/>
    </row>
    <row r="96" spans="2:20" customFormat="1" ht="36.6" customHeight="1" x14ac:dyDescent="0.25">
      <c r="B96" s="398"/>
      <c r="C96" s="398"/>
      <c r="D96" s="398"/>
      <c r="E96" s="400" t="s">
        <v>379</v>
      </c>
      <c r="F96" s="400"/>
      <c r="G96" s="400"/>
      <c r="H96" s="400"/>
      <c r="I96" s="400"/>
      <c r="J96" s="401" t="s">
        <v>582</v>
      </c>
      <c r="K96" s="401"/>
      <c r="L96" s="401"/>
      <c r="M96" s="401"/>
      <c r="N96" s="401"/>
      <c r="O96" s="401"/>
      <c r="P96" s="401"/>
      <c r="Q96" s="401"/>
      <c r="R96" s="401"/>
      <c r="S96" s="397">
        <v>1</v>
      </c>
      <c r="T96" s="399"/>
    </row>
    <row r="97" spans="1:21" customFormat="1" ht="46.15" customHeight="1" x14ac:dyDescent="0.25">
      <c r="B97" s="398"/>
      <c r="C97" s="398"/>
      <c r="D97" s="398"/>
      <c r="E97" s="400" t="s">
        <v>380</v>
      </c>
      <c r="F97" s="400"/>
      <c r="G97" s="400"/>
      <c r="H97" s="400"/>
      <c r="I97" s="400"/>
      <c r="J97" s="401" t="s">
        <v>583</v>
      </c>
      <c r="K97" s="401"/>
      <c r="L97" s="401"/>
      <c r="M97" s="401"/>
      <c r="N97" s="401"/>
      <c r="O97" s="401"/>
      <c r="P97" s="401"/>
      <c r="Q97" s="401"/>
      <c r="R97" s="401"/>
      <c r="S97" s="397">
        <v>1</v>
      </c>
      <c r="T97" s="399"/>
    </row>
    <row r="98" spans="1:21" customFormat="1" ht="52.9" customHeight="1" x14ac:dyDescent="0.25">
      <c r="B98" s="398"/>
      <c r="C98" s="398"/>
      <c r="D98" s="398"/>
      <c r="E98" s="400" t="s">
        <v>381</v>
      </c>
      <c r="F98" s="400"/>
      <c r="G98" s="400"/>
      <c r="H98" s="400"/>
      <c r="I98" s="400"/>
      <c r="J98" s="401" t="s">
        <v>584</v>
      </c>
      <c r="K98" s="401"/>
      <c r="L98" s="401"/>
      <c r="M98" s="401"/>
      <c r="N98" s="401"/>
      <c r="O98" s="401"/>
      <c r="P98" s="401"/>
      <c r="Q98" s="401"/>
      <c r="R98" s="401"/>
      <c r="S98" s="397">
        <v>1</v>
      </c>
      <c r="T98" s="399"/>
    </row>
    <row r="99" spans="1:21" customFormat="1" ht="36" customHeight="1" x14ac:dyDescent="0.25">
      <c r="B99" s="398"/>
      <c r="C99" s="398"/>
      <c r="D99" s="398"/>
      <c r="E99" s="400" t="s">
        <v>388</v>
      </c>
      <c r="F99" s="400"/>
      <c r="G99" s="400"/>
      <c r="H99" s="400"/>
      <c r="I99" s="400"/>
      <c r="J99" s="401" t="s">
        <v>585</v>
      </c>
      <c r="K99" s="401"/>
      <c r="L99" s="401"/>
      <c r="M99" s="401"/>
      <c r="N99" s="401"/>
      <c r="O99" s="401"/>
      <c r="P99" s="401"/>
      <c r="Q99" s="401"/>
      <c r="R99" s="401"/>
      <c r="S99" s="397">
        <v>1</v>
      </c>
      <c r="T99" s="399"/>
    </row>
    <row r="100" spans="1:21" s="82" customFormat="1" ht="115.15" customHeight="1" x14ac:dyDescent="0.25">
      <c r="B100" s="270" t="s">
        <v>586</v>
      </c>
      <c r="C100" s="398" t="s">
        <v>587</v>
      </c>
      <c r="D100" s="398"/>
      <c r="E100" s="400" t="s">
        <v>588</v>
      </c>
      <c r="F100" s="400"/>
      <c r="G100" s="400"/>
      <c r="H100" s="400"/>
      <c r="I100" s="400"/>
      <c r="J100" s="484" t="s">
        <v>591</v>
      </c>
      <c r="K100" s="484"/>
      <c r="L100" s="484"/>
      <c r="M100" s="484"/>
      <c r="N100" s="484"/>
      <c r="O100" s="484"/>
      <c r="P100" s="484"/>
      <c r="Q100" s="484"/>
      <c r="R100" s="484"/>
      <c r="S100" s="397">
        <v>1</v>
      </c>
      <c r="T100" s="397"/>
    </row>
    <row r="101" spans="1:21" s="82" customFormat="1" ht="134.44999999999999" customHeight="1" x14ac:dyDescent="0.25">
      <c r="B101" s="270" t="s">
        <v>586</v>
      </c>
      <c r="C101" s="403" t="s">
        <v>589</v>
      </c>
      <c r="D101" s="403"/>
      <c r="E101" s="400" t="s">
        <v>389</v>
      </c>
      <c r="F101" s="400"/>
      <c r="G101" s="400"/>
      <c r="H101" s="400"/>
      <c r="I101" s="400"/>
      <c r="J101" s="401" t="s">
        <v>590</v>
      </c>
      <c r="K101" s="401"/>
      <c r="L101" s="401"/>
      <c r="M101" s="401"/>
      <c r="N101" s="401"/>
      <c r="O101" s="401"/>
      <c r="P101" s="401"/>
      <c r="Q101" s="401"/>
      <c r="R101" s="401"/>
      <c r="S101" s="397">
        <v>1</v>
      </c>
      <c r="T101" s="399"/>
    </row>
    <row r="102" spans="1:21" ht="17.25" customHeight="1" x14ac:dyDescent="0.2">
      <c r="B102" s="476"/>
      <c r="C102" s="477"/>
      <c r="D102" s="477"/>
      <c r="E102" s="478"/>
      <c r="F102" s="478"/>
      <c r="G102" s="478"/>
      <c r="H102" s="478"/>
      <c r="I102" s="478"/>
      <c r="J102" s="478"/>
      <c r="K102" s="478"/>
      <c r="L102" s="478"/>
      <c r="M102" s="478"/>
      <c r="N102" s="478"/>
      <c r="O102" s="478"/>
      <c r="P102" s="478"/>
      <c r="Q102" s="478"/>
      <c r="R102" s="478"/>
      <c r="S102" s="478"/>
      <c r="T102" s="479"/>
    </row>
    <row r="103" spans="1:21" ht="28.5" customHeight="1" x14ac:dyDescent="0.2">
      <c r="B103" s="746" t="s">
        <v>29</v>
      </c>
      <c r="C103" s="747"/>
      <c r="D103" s="743" t="s">
        <v>552</v>
      </c>
      <c r="E103" s="744"/>
      <c r="F103" s="744"/>
      <c r="G103" s="744"/>
      <c r="H103" s="744"/>
      <c r="I103" s="744"/>
      <c r="J103" s="745"/>
      <c r="K103" s="743" t="s">
        <v>278</v>
      </c>
      <c r="L103" s="744"/>
      <c r="M103" s="744"/>
      <c r="N103" s="744"/>
      <c r="O103" s="744"/>
      <c r="P103" s="744"/>
      <c r="Q103" s="744"/>
      <c r="R103" s="745"/>
      <c r="S103" s="427" t="s">
        <v>4</v>
      </c>
      <c r="T103" s="429"/>
    </row>
    <row r="104" spans="1:21" ht="68.45" customHeight="1" x14ac:dyDescent="0.2">
      <c r="B104" s="406" t="s">
        <v>586</v>
      </c>
      <c r="C104" s="406"/>
      <c r="D104" s="407" t="s">
        <v>1246</v>
      </c>
      <c r="E104" s="408"/>
      <c r="F104" s="408"/>
      <c r="G104" s="408"/>
      <c r="H104" s="408"/>
      <c r="I104" s="408"/>
      <c r="J104" s="409"/>
      <c r="K104" s="691" t="s">
        <v>1131</v>
      </c>
      <c r="L104" s="691"/>
      <c r="M104" s="691"/>
      <c r="N104" s="691"/>
      <c r="O104" s="691"/>
      <c r="P104" s="691"/>
      <c r="Q104" s="691"/>
      <c r="R104" s="691"/>
      <c r="S104" s="363" t="s">
        <v>1236</v>
      </c>
      <c r="T104" s="363"/>
    </row>
    <row r="105" spans="1:21" ht="43.9" customHeight="1" x14ac:dyDescent="0.2">
      <c r="B105" s="406" t="s">
        <v>1237</v>
      </c>
      <c r="C105" s="406"/>
      <c r="D105" s="407" t="s">
        <v>1238</v>
      </c>
      <c r="E105" s="408"/>
      <c r="F105" s="408"/>
      <c r="G105" s="408"/>
      <c r="H105" s="408"/>
      <c r="I105" s="408"/>
      <c r="J105" s="409"/>
      <c r="K105" s="691" t="s">
        <v>1239</v>
      </c>
      <c r="L105" s="691"/>
      <c r="M105" s="691"/>
      <c r="N105" s="691"/>
      <c r="O105" s="691"/>
      <c r="P105" s="691"/>
      <c r="Q105" s="691"/>
      <c r="R105" s="691"/>
      <c r="S105" s="363">
        <v>44252</v>
      </c>
      <c r="T105" s="363"/>
    </row>
    <row r="106" spans="1:21" ht="36.6" customHeight="1" x14ac:dyDescent="0.2">
      <c r="B106" s="406" t="s">
        <v>33</v>
      </c>
      <c r="C106" s="406"/>
      <c r="D106" s="407" t="s">
        <v>1240</v>
      </c>
      <c r="E106" s="408"/>
      <c r="F106" s="408"/>
      <c r="G106" s="408"/>
      <c r="H106" s="408"/>
      <c r="I106" s="408"/>
      <c r="J106" s="409"/>
      <c r="K106" s="691" t="s">
        <v>1241</v>
      </c>
      <c r="L106" s="691"/>
      <c r="M106" s="691"/>
      <c r="N106" s="691"/>
      <c r="O106" s="691"/>
      <c r="P106" s="691"/>
      <c r="Q106" s="691"/>
      <c r="R106" s="691"/>
      <c r="S106" s="363">
        <v>44252</v>
      </c>
      <c r="T106" s="363"/>
    </row>
    <row r="107" spans="1:21" ht="52.15" customHeight="1" x14ac:dyDescent="0.2">
      <c r="B107" s="406" t="s">
        <v>1242</v>
      </c>
      <c r="C107" s="406"/>
      <c r="D107" s="407" t="s">
        <v>1243</v>
      </c>
      <c r="E107" s="408"/>
      <c r="F107" s="408"/>
      <c r="G107" s="408"/>
      <c r="H107" s="408"/>
      <c r="I107" s="408"/>
      <c r="J107" s="409"/>
      <c r="K107" s="691" t="s">
        <v>1244</v>
      </c>
      <c r="L107" s="691"/>
      <c r="M107" s="691"/>
      <c r="N107" s="691"/>
      <c r="O107" s="691"/>
      <c r="P107" s="691"/>
      <c r="Q107" s="691"/>
      <c r="R107" s="691"/>
      <c r="S107" s="363">
        <v>44253</v>
      </c>
      <c r="T107" s="363"/>
    </row>
    <row r="108" spans="1:21" ht="36" customHeight="1" x14ac:dyDescent="0.2">
      <c r="A108" s="2"/>
      <c r="B108" s="406" t="s">
        <v>586</v>
      </c>
      <c r="C108" s="406"/>
      <c r="D108" s="407" t="s">
        <v>1245</v>
      </c>
      <c r="E108" s="408"/>
      <c r="F108" s="408"/>
      <c r="G108" s="408"/>
      <c r="H108" s="408"/>
      <c r="I108" s="408"/>
      <c r="J108" s="409"/>
      <c r="K108" s="691" t="s">
        <v>1131</v>
      </c>
      <c r="L108" s="691"/>
      <c r="M108" s="691"/>
      <c r="N108" s="691"/>
      <c r="O108" s="691"/>
      <c r="P108" s="691"/>
      <c r="Q108" s="691"/>
      <c r="R108" s="691"/>
      <c r="S108" s="363">
        <v>44257</v>
      </c>
      <c r="T108" s="363"/>
      <c r="U108" s="258"/>
    </row>
    <row r="109" spans="1:21" ht="36.6" customHeight="1" x14ac:dyDescent="0.2">
      <c r="A109" s="2"/>
      <c r="B109" s="727" t="s">
        <v>1130</v>
      </c>
      <c r="C109" s="727"/>
      <c r="D109" s="727"/>
      <c r="E109" s="727"/>
      <c r="F109" s="727"/>
      <c r="G109" s="727"/>
      <c r="H109" s="727"/>
      <c r="I109" s="727"/>
      <c r="J109" s="727"/>
      <c r="K109" s="727"/>
      <c r="L109" s="727"/>
      <c r="M109" s="727"/>
      <c r="N109" s="727"/>
      <c r="O109" s="727"/>
      <c r="P109" s="727"/>
      <c r="Q109" s="727"/>
      <c r="R109" s="727"/>
      <c r="S109" s="727"/>
      <c r="T109" s="727"/>
      <c r="U109" s="329"/>
    </row>
    <row r="110" spans="1:21" ht="24.6" customHeight="1" x14ac:dyDescent="0.2">
      <c r="A110" s="2"/>
      <c r="B110" s="427" t="s">
        <v>41</v>
      </c>
      <c r="C110" s="428"/>
      <c r="D110" s="428"/>
      <c r="E110" s="429"/>
      <c r="F110" s="83" t="s">
        <v>29</v>
      </c>
      <c r="G110" s="427" t="s">
        <v>42</v>
      </c>
      <c r="H110" s="428"/>
      <c r="I110" s="428"/>
      <c r="J110" s="428"/>
      <c r="K110" s="428"/>
      <c r="L110" s="428"/>
      <c r="M110" s="428"/>
      <c r="N110" s="428"/>
      <c r="O110" s="428"/>
      <c r="P110" s="428"/>
      <c r="Q110" s="428"/>
      <c r="R110" s="429"/>
      <c r="S110" s="427" t="s">
        <v>4</v>
      </c>
      <c r="T110" s="429"/>
    </row>
    <row r="111" spans="1:21" ht="37.9" customHeight="1" x14ac:dyDescent="0.2">
      <c r="A111" s="2"/>
      <c r="B111" s="367" t="s">
        <v>972</v>
      </c>
      <c r="C111" s="367"/>
      <c r="D111" s="367"/>
      <c r="E111" s="367"/>
      <c r="F111" s="340" t="s">
        <v>33</v>
      </c>
      <c r="G111" s="358" t="s">
        <v>1029</v>
      </c>
      <c r="H111" s="358"/>
      <c r="I111" s="358"/>
      <c r="J111" s="358"/>
      <c r="K111" s="358"/>
      <c r="L111" s="358"/>
      <c r="M111" s="358"/>
      <c r="N111" s="358"/>
      <c r="O111" s="358"/>
      <c r="P111" s="358"/>
      <c r="Q111" s="358"/>
      <c r="R111" s="358"/>
      <c r="S111" s="363">
        <v>44256</v>
      </c>
      <c r="T111" s="363"/>
    </row>
    <row r="112" spans="1:21" ht="37.9" customHeight="1" x14ac:dyDescent="0.2">
      <c r="A112" s="2"/>
      <c r="B112" s="367"/>
      <c r="C112" s="367"/>
      <c r="D112" s="367"/>
      <c r="E112" s="367"/>
      <c r="F112" s="340" t="s">
        <v>33</v>
      </c>
      <c r="G112" s="358" t="s">
        <v>1030</v>
      </c>
      <c r="H112" s="358"/>
      <c r="I112" s="358"/>
      <c r="J112" s="358"/>
      <c r="K112" s="358"/>
      <c r="L112" s="358"/>
      <c r="M112" s="358"/>
      <c r="N112" s="358"/>
      <c r="O112" s="358"/>
      <c r="P112" s="358"/>
      <c r="Q112" s="358"/>
      <c r="R112" s="358"/>
      <c r="S112" s="363">
        <v>44256</v>
      </c>
      <c r="T112" s="363"/>
    </row>
    <row r="113" spans="1:21" ht="37.9" customHeight="1" x14ac:dyDescent="0.2">
      <c r="A113" s="2"/>
      <c r="B113" s="367" t="s">
        <v>1031</v>
      </c>
      <c r="C113" s="367"/>
      <c r="D113" s="367"/>
      <c r="E113" s="367"/>
      <c r="F113" s="340" t="s">
        <v>33</v>
      </c>
      <c r="G113" s="358" t="s">
        <v>1393</v>
      </c>
      <c r="H113" s="358"/>
      <c r="I113" s="358"/>
      <c r="J113" s="358"/>
      <c r="K113" s="358"/>
      <c r="L113" s="358"/>
      <c r="M113" s="358"/>
      <c r="N113" s="358"/>
      <c r="O113" s="358"/>
      <c r="P113" s="358"/>
      <c r="Q113" s="358"/>
      <c r="R113" s="358"/>
      <c r="S113" s="363">
        <v>44256</v>
      </c>
      <c r="T113" s="363"/>
    </row>
    <row r="114" spans="1:21" ht="37.9" customHeight="1" x14ac:dyDescent="0.2">
      <c r="A114" s="2"/>
      <c r="B114" s="367"/>
      <c r="C114" s="367"/>
      <c r="D114" s="367"/>
      <c r="E114" s="367"/>
      <c r="F114" s="340" t="s">
        <v>33</v>
      </c>
      <c r="G114" s="358" t="s">
        <v>1394</v>
      </c>
      <c r="H114" s="358"/>
      <c r="I114" s="358"/>
      <c r="J114" s="358"/>
      <c r="K114" s="358"/>
      <c r="L114" s="358"/>
      <c r="M114" s="358"/>
      <c r="N114" s="358"/>
      <c r="O114" s="358"/>
      <c r="P114" s="358"/>
      <c r="Q114" s="358"/>
      <c r="R114" s="358"/>
      <c r="S114" s="363">
        <v>44257</v>
      </c>
      <c r="T114" s="363"/>
    </row>
    <row r="115" spans="1:21" ht="37.9" customHeight="1" x14ac:dyDescent="0.2">
      <c r="A115" s="2"/>
      <c r="B115" s="367"/>
      <c r="C115" s="367"/>
      <c r="D115" s="367"/>
      <c r="E115" s="367"/>
      <c r="F115" s="340" t="s">
        <v>33</v>
      </c>
      <c r="G115" s="358" t="s">
        <v>1395</v>
      </c>
      <c r="H115" s="358"/>
      <c r="I115" s="358"/>
      <c r="J115" s="358"/>
      <c r="K115" s="358"/>
      <c r="L115" s="358"/>
      <c r="M115" s="358"/>
      <c r="N115" s="358"/>
      <c r="O115" s="358"/>
      <c r="P115" s="358"/>
      <c r="Q115" s="358"/>
      <c r="R115" s="358"/>
      <c r="S115" s="363">
        <v>44258</v>
      </c>
      <c r="T115" s="363"/>
    </row>
    <row r="116" spans="1:21" ht="37.9" customHeight="1" x14ac:dyDescent="0.2">
      <c r="A116" s="2"/>
      <c r="B116" s="367" t="s">
        <v>1181</v>
      </c>
      <c r="C116" s="367"/>
      <c r="D116" s="367"/>
      <c r="E116" s="367"/>
      <c r="F116" s="340" t="s">
        <v>33</v>
      </c>
      <c r="G116" s="358" t="s">
        <v>1396</v>
      </c>
      <c r="H116" s="358"/>
      <c r="I116" s="358"/>
      <c r="J116" s="358"/>
      <c r="K116" s="358"/>
      <c r="L116" s="358"/>
      <c r="M116" s="358"/>
      <c r="N116" s="358"/>
      <c r="O116" s="358"/>
      <c r="P116" s="358"/>
      <c r="Q116" s="358"/>
      <c r="R116" s="358"/>
      <c r="S116" s="363">
        <v>44252</v>
      </c>
      <c r="T116" s="363"/>
    </row>
    <row r="117" spans="1:21" ht="15" customHeight="1" x14ac:dyDescent="0.2">
      <c r="B117" s="45"/>
      <c r="C117" s="40"/>
      <c r="D117" s="40"/>
      <c r="E117" s="40"/>
      <c r="F117" s="40"/>
      <c r="G117" s="40"/>
      <c r="H117" s="40"/>
      <c r="I117" s="40"/>
      <c r="J117" s="40"/>
      <c r="K117" s="40"/>
      <c r="L117" s="40"/>
      <c r="M117" s="40"/>
      <c r="N117" s="40"/>
      <c r="O117" s="40"/>
      <c r="P117" s="40"/>
      <c r="Q117" s="40"/>
      <c r="R117" s="40"/>
      <c r="S117" s="40"/>
      <c r="T117" s="41"/>
    </row>
    <row r="118" spans="1:21" ht="25.5" customHeight="1" x14ac:dyDescent="0.2">
      <c r="B118" s="645" t="s">
        <v>288</v>
      </c>
      <c r="C118" s="646"/>
      <c r="D118" s="646"/>
      <c r="E118" s="646"/>
      <c r="F118" s="646"/>
      <c r="G118" s="646"/>
      <c r="H118" s="646"/>
      <c r="I118" s="646"/>
      <c r="J118" s="646"/>
      <c r="K118" s="646"/>
      <c r="L118" s="646"/>
      <c r="M118" s="646"/>
      <c r="N118" s="646"/>
      <c r="O118" s="646"/>
      <c r="P118" s="646"/>
      <c r="Q118" s="646"/>
      <c r="R118" s="646"/>
      <c r="S118" s="646"/>
      <c r="T118" s="647"/>
      <c r="U118" s="258"/>
    </row>
    <row r="119" spans="1:21" ht="34.9" customHeight="1" x14ac:dyDescent="0.2">
      <c r="B119" s="663" t="s">
        <v>43</v>
      </c>
      <c r="C119" s="664"/>
      <c r="D119" s="427" t="s">
        <v>390</v>
      </c>
      <c r="E119" s="428"/>
      <c r="F119" s="428"/>
      <c r="G119" s="428"/>
      <c r="H119" s="428"/>
      <c r="I119" s="428"/>
      <c r="J119" s="429"/>
      <c r="K119" s="427" t="s">
        <v>44</v>
      </c>
      <c r="L119" s="428"/>
      <c r="M119" s="428"/>
      <c r="N119" s="428"/>
      <c r="O119" s="428"/>
      <c r="P119" s="428"/>
      <c r="Q119" s="428"/>
      <c r="R119" s="429"/>
      <c r="S119" s="427" t="s">
        <v>4</v>
      </c>
      <c r="T119" s="429"/>
    </row>
    <row r="120" spans="1:21" ht="36" customHeight="1" x14ac:dyDescent="0.2">
      <c r="B120" s="375" t="s">
        <v>1035</v>
      </c>
      <c r="C120" s="376"/>
      <c r="D120" s="442" t="s">
        <v>1036</v>
      </c>
      <c r="E120" s="443"/>
      <c r="F120" s="443"/>
      <c r="G120" s="443"/>
      <c r="H120" s="443"/>
      <c r="I120" s="443"/>
      <c r="J120" s="444"/>
      <c r="K120" s="377" t="s">
        <v>1037</v>
      </c>
      <c r="L120" s="378"/>
      <c r="M120" s="378"/>
      <c r="N120" s="378"/>
      <c r="O120" s="378"/>
      <c r="P120" s="378"/>
      <c r="Q120" s="378"/>
      <c r="R120" s="379"/>
      <c r="S120" s="404" t="s">
        <v>1328</v>
      </c>
      <c r="T120" s="405"/>
    </row>
    <row r="121" spans="1:21" ht="81" customHeight="1" x14ac:dyDescent="0.2">
      <c r="B121" s="375" t="s">
        <v>10</v>
      </c>
      <c r="C121" s="376"/>
      <c r="D121" s="377" t="s">
        <v>1329</v>
      </c>
      <c r="E121" s="378"/>
      <c r="F121" s="378"/>
      <c r="G121" s="378"/>
      <c r="H121" s="378"/>
      <c r="I121" s="378"/>
      <c r="J121" s="379"/>
      <c r="K121" s="377" t="s">
        <v>1330</v>
      </c>
      <c r="L121" s="378"/>
      <c r="M121" s="378"/>
      <c r="N121" s="378"/>
      <c r="O121" s="378"/>
      <c r="P121" s="378"/>
      <c r="Q121" s="378"/>
      <c r="R121" s="379"/>
      <c r="S121" s="404">
        <v>44252</v>
      </c>
      <c r="T121" s="405"/>
    </row>
    <row r="122" spans="1:21" ht="53.45" customHeight="1" x14ac:dyDescent="0.2">
      <c r="B122" s="375" t="s">
        <v>1035</v>
      </c>
      <c r="C122" s="376"/>
      <c r="D122" s="377" t="s">
        <v>1331</v>
      </c>
      <c r="E122" s="378"/>
      <c r="F122" s="378"/>
      <c r="G122" s="378"/>
      <c r="H122" s="378"/>
      <c r="I122" s="378"/>
      <c r="J122" s="379"/>
      <c r="K122" s="377" t="s">
        <v>1332</v>
      </c>
      <c r="L122" s="378"/>
      <c r="M122" s="378"/>
      <c r="N122" s="378"/>
      <c r="O122" s="378"/>
      <c r="P122" s="378"/>
      <c r="Q122" s="378"/>
      <c r="R122" s="379"/>
      <c r="S122" s="404">
        <v>44253</v>
      </c>
      <c r="T122" s="405"/>
    </row>
    <row r="123" spans="1:21" ht="36" customHeight="1" x14ac:dyDescent="0.2">
      <c r="B123" s="375" t="s">
        <v>10</v>
      </c>
      <c r="C123" s="376"/>
      <c r="D123" s="377" t="s">
        <v>1333</v>
      </c>
      <c r="E123" s="378"/>
      <c r="F123" s="378"/>
      <c r="G123" s="378"/>
      <c r="H123" s="378"/>
      <c r="I123" s="378"/>
      <c r="J123" s="379"/>
      <c r="K123" s="377" t="s">
        <v>1334</v>
      </c>
      <c r="L123" s="378"/>
      <c r="M123" s="378"/>
      <c r="N123" s="378"/>
      <c r="O123" s="378"/>
      <c r="P123" s="378"/>
      <c r="Q123" s="378"/>
      <c r="R123" s="379"/>
      <c r="S123" s="404">
        <v>44253</v>
      </c>
      <c r="T123" s="405"/>
    </row>
    <row r="124" spans="1:21" ht="49.15" customHeight="1" x14ac:dyDescent="0.2">
      <c r="B124" s="375" t="s">
        <v>1035</v>
      </c>
      <c r="C124" s="376"/>
      <c r="D124" s="377" t="s">
        <v>1335</v>
      </c>
      <c r="E124" s="378"/>
      <c r="F124" s="378"/>
      <c r="G124" s="378"/>
      <c r="H124" s="378"/>
      <c r="I124" s="378"/>
      <c r="J124" s="379"/>
      <c r="K124" s="377" t="s">
        <v>1336</v>
      </c>
      <c r="L124" s="378"/>
      <c r="M124" s="378"/>
      <c r="N124" s="378"/>
      <c r="O124" s="378"/>
      <c r="P124" s="378"/>
      <c r="Q124" s="378"/>
      <c r="R124" s="379"/>
      <c r="S124" s="404">
        <v>44257</v>
      </c>
      <c r="T124" s="405"/>
    </row>
    <row r="125" spans="1:21" ht="36" customHeight="1" x14ac:dyDescent="0.2">
      <c r="B125" s="375" t="s">
        <v>10</v>
      </c>
      <c r="C125" s="376"/>
      <c r="D125" s="377" t="s">
        <v>1337</v>
      </c>
      <c r="E125" s="378"/>
      <c r="F125" s="378"/>
      <c r="G125" s="378"/>
      <c r="H125" s="378"/>
      <c r="I125" s="378"/>
      <c r="J125" s="379"/>
      <c r="K125" s="377" t="s">
        <v>1338</v>
      </c>
      <c r="L125" s="378"/>
      <c r="M125" s="378"/>
      <c r="N125" s="378"/>
      <c r="O125" s="378"/>
      <c r="P125" s="378"/>
      <c r="Q125" s="378"/>
      <c r="R125" s="379"/>
      <c r="S125" s="404">
        <v>44257</v>
      </c>
      <c r="T125" s="405"/>
    </row>
    <row r="126" spans="1:21" ht="36" customHeight="1" x14ac:dyDescent="0.2">
      <c r="B126" s="375" t="s">
        <v>1035</v>
      </c>
      <c r="C126" s="376"/>
      <c r="D126" s="442" t="s">
        <v>1038</v>
      </c>
      <c r="E126" s="443"/>
      <c r="F126" s="443"/>
      <c r="G126" s="443"/>
      <c r="H126" s="443"/>
      <c r="I126" s="443"/>
      <c r="J126" s="444"/>
      <c r="K126" s="377" t="s">
        <v>1039</v>
      </c>
      <c r="L126" s="378"/>
      <c r="M126" s="378"/>
      <c r="N126" s="378"/>
      <c r="O126" s="378"/>
      <c r="P126" s="378"/>
      <c r="Q126" s="378"/>
      <c r="R126" s="379"/>
      <c r="S126" s="404" t="s">
        <v>1328</v>
      </c>
      <c r="T126" s="405"/>
    </row>
    <row r="127" spans="1:21" s="3" customFormat="1" ht="22.5" customHeight="1" x14ac:dyDescent="0.2">
      <c r="B127" s="433" t="s">
        <v>45</v>
      </c>
      <c r="C127" s="434"/>
      <c r="D127" s="434"/>
      <c r="E127" s="434"/>
      <c r="F127" s="434"/>
      <c r="G127" s="434"/>
      <c r="H127" s="434"/>
      <c r="I127" s="434"/>
      <c r="J127" s="434"/>
      <c r="K127" s="434"/>
      <c r="L127" s="434"/>
      <c r="M127" s="434"/>
      <c r="N127" s="434"/>
      <c r="O127" s="434"/>
      <c r="P127" s="434"/>
      <c r="Q127" s="434"/>
      <c r="R127" s="434"/>
      <c r="S127" s="434"/>
      <c r="T127" s="435"/>
    </row>
    <row r="128" spans="1:21" s="6" customFormat="1" ht="22.5" customHeight="1" x14ac:dyDescent="0.2">
      <c r="B128" s="436" t="s">
        <v>46</v>
      </c>
      <c r="C128" s="437"/>
      <c r="D128" s="437"/>
      <c r="E128" s="437"/>
      <c r="F128" s="437"/>
      <c r="G128" s="437"/>
      <c r="H128" s="437"/>
      <c r="I128" s="437"/>
      <c r="J128" s="437"/>
      <c r="K128" s="437"/>
      <c r="L128" s="437"/>
      <c r="M128" s="437"/>
      <c r="N128" s="437"/>
      <c r="O128" s="437"/>
      <c r="P128" s="437"/>
      <c r="Q128" s="437"/>
      <c r="R128" s="437"/>
      <c r="S128" s="437"/>
      <c r="T128" s="438"/>
    </row>
    <row r="129" spans="2:20" s="7" customFormat="1" ht="47.1" customHeight="1" x14ac:dyDescent="0.25">
      <c r="B129" s="494" t="s">
        <v>391</v>
      </c>
      <c r="C129" s="495"/>
      <c r="D129" s="495"/>
      <c r="E129" s="495"/>
      <c r="F129" s="495"/>
      <c r="G129" s="495"/>
      <c r="H129" s="495"/>
      <c r="I129" s="495"/>
      <c r="J129" s="495"/>
      <c r="K129" s="495"/>
      <c r="L129" s="495"/>
      <c r="M129" s="495"/>
      <c r="N129" s="495"/>
      <c r="O129" s="495"/>
      <c r="P129" s="495"/>
      <c r="Q129" s="495"/>
      <c r="R129" s="495"/>
      <c r="S129" s="495"/>
      <c r="T129" s="496"/>
    </row>
    <row r="130" spans="2:20" s="6" customFormat="1" ht="22.5" customHeight="1" x14ac:dyDescent="0.2">
      <c r="B130" s="439"/>
      <c r="C130" s="440"/>
      <c r="D130" s="440"/>
      <c r="E130" s="440"/>
      <c r="F130" s="440"/>
      <c r="G130" s="440"/>
      <c r="H130" s="440"/>
      <c r="I130" s="440"/>
      <c r="J130" s="440"/>
      <c r="K130" s="440"/>
      <c r="L130" s="440"/>
      <c r="M130" s="440"/>
      <c r="N130" s="440"/>
      <c r="O130" s="440"/>
      <c r="P130" s="440"/>
      <c r="Q130" s="440"/>
      <c r="R130" s="440"/>
      <c r="S130" s="440"/>
      <c r="T130" s="441"/>
    </row>
    <row r="131" spans="2:20" s="6" customFormat="1" ht="22.5" customHeight="1" x14ac:dyDescent="0.2">
      <c r="B131" s="392" t="s">
        <v>47</v>
      </c>
      <c r="C131" s="393"/>
      <c r="D131" s="393"/>
      <c r="E131" s="393"/>
      <c r="F131" s="393"/>
      <c r="G131" s="393"/>
      <c r="H131" s="393"/>
      <c r="I131" s="393"/>
      <c r="J131" s="393"/>
      <c r="K131" s="393"/>
      <c r="L131" s="393"/>
      <c r="M131" s="393"/>
      <c r="N131" s="393"/>
      <c r="O131" s="393"/>
      <c r="P131" s="393"/>
      <c r="Q131" s="393"/>
      <c r="R131" s="393"/>
      <c r="S131" s="393"/>
      <c r="T131" s="394"/>
    </row>
    <row r="132" spans="2:20" s="6" customFormat="1" ht="22.5" customHeight="1" x14ac:dyDescent="0.2">
      <c r="B132" s="420" t="s">
        <v>48</v>
      </c>
      <c r="C132" s="420"/>
      <c r="D132" s="425" t="s">
        <v>392</v>
      </c>
      <c r="E132" s="506"/>
      <c r="F132" s="506"/>
      <c r="G132" s="506"/>
      <c r="H132" s="506"/>
      <c r="I132" s="506"/>
      <c r="J132" s="426"/>
      <c r="K132" s="532" t="s">
        <v>25</v>
      </c>
      <c r="L132" s="532"/>
      <c r="M132" s="532"/>
      <c r="N132" s="532"/>
      <c r="O132" s="532"/>
      <c r="P132" s="532"/>
      <c r="Q132" s="532"/>
      <c r="R132" s="532"/>
      <c r="S132" s="425" t="s">
        <v>49</v>
      </c>
      <c r="T132" s="426"/>
    </row>
    <row r="133" spans="2:20" s="6" customFormat="1" ht="259.14999999999998" customHeight="1" x14ac:dyDescent="0.2">
      <c r="B133" s="424" t="s">
        <v>50</v>
      </c>
      <c r="C133" s="424"/>
      <c r="D133" s="421" t="s">
        <v>393</v>
      </c>
      <c r="E133" s="422"/>
      <c r="F133" s="422"/>
      <c r="G133" s="422"/>
      <c r="H133" s="422"/>
      <c r="I133" s="422"/>
      <c r="J133" s="423"/>
      <c r="K133" s="419" t="s">
        <v>414</v>
      </c>
      <c r="L133" s="419"/>
      <c r="M133" s="419"/>
      <c r="N133" s="419"/>
      <c r="O133" s="419"/>
      <c r="P133" s="419"/>
      <c r="Q133" s="419"/>
      <c r="R133" s="419"/>
      <c r="S133" s="395" t="s">
        <v>415</v>
      </c>
      <c r="T133" s="396"/>
    </row>
    <row r="134" spans="2:20" s="6" customFormat="1" ht="126.75" customHeight="1" x14ac:dyDescent="0.2">
      <c r="B134" s="424" t="s">
        <v>51</v>
      </c>
      <c r="C134" s="424"/>
      <c r="D134" s="410" t="s">
        <v>394</v>
      </c>
      <c r="E134" s="411"/>
      <c r="F134" s="411"/>
      <c r="G134" s="411"/>
      <c r="H134" s="411"/>
      <c r="I134" s="411"/>
      <c r="J134" s="412"/>
      <c r="K134" s="728" t="s">
        <v>52</v>
      </c>
      <c r="L134" s="728"/>
      <c r="M134" s="728"/>
      <c r="N134" s="728"/>
      <c r="O134" s="728"/>
      <c r="P134" s="728"/>
      <c r="Q134" s="728"/>
      <c r="R134" s="728"/>
      <c r="S134" s="395" t="s">
        <v>415</v>
      </c>
      <c r="T134" s="396"/>
    </row>
    <row r="135" spans="2:20" s="6" customFormat="1" ht="82.5" customHeight="1" x14ac:dyDescent="0.2">
      <c r="B135" s="424" t="s">
        <v>53</v>
      </c>
      <c r="C135" s="424"/>
      <c r="D135" s="410" t="s">
        <v>395</v>
      </c>
      <c r="E135" s="411"/>
      <c r="F135" s="411"/>
      <c r="G135" s="411"/>
      <c r="H135" s="411"/>
      <c r="I135" s="411"/>
      <c r="J135" s="412"/>
      <c r="K135" s="728" t="s">
        <v>54</v>
      </c>
      <c r="L135" s="728"/>
      <c r="M135" s="728"/>
      <c r="N135" s="728"/>
      <c r="O135" s="728"/>
      <c r="P135" s="728"/>
      <c r="Q135" s="728"/>
      <c r="R135" s="728"/>
      <c r="S135" s="738" t="s">
        <v>55</v>
      </c>
      <c r="T135" s="739"/>
    </row>
    <row r="136" spans="2:20" s="6" customFormat="1" ht="329.25" customHeight="1" x14ac:dyDescent="0.2">
      <c r="B136" s="424" t="s">
        <v>22</v>
      </c>
      <c r="C136" s="424"/>
      <c r="D136" s="410" t="s">
        <v>396</v>
      </c>
      <c r="E136" s="411"/>
      <c r="F136" s="411"/>
      <c r="G136" s="411"/>
      <c r="H136" s="411"/>
      <c r="I136" s="411"/>
      <c r="J136" s="412"/>
      <c r="K136" s="358" t="s">
        <v>112</v>
      </c>
      <c r="L136" s="688"/>
      <c r="M136" s="688"/>
      <c r="N136" s="688"/>
      <c r="O136" s="688"/>
      <c r="P136" s="688"/>
      <c r="Q136" s="688"/>
      <c r="R136" s="688"/>
      <c r="S136" s="738" t="s">
        <v>55</v>
      </c>
      <c r="T136" s="739"/>
    </row>
    <row r="137" spans="2:20" s="6" customFormat="1" ht="158.1" customHeight="1" x14ac:dyDescent="0.2">
      <c r="B137" s="424" t="s">
        <v>56</v>
      </c>
      <c r="C137" s="424"/>
      <c r="D137" s="410" t="s">
        <v>397</v>
      </c>
      <c r="E137" s="411"/>
      <c r="F137" s="411"/>
      <c r="G137" s="411"/>
      <c r="H137" s="411"/>
      <c r="I137" s="411"/>
      <c r="J137" s="412"/>
      <c r="K137" s="728" t="s">
        <v>57</v>
      </c>
      <c r="L137" s="728"/>
      <c r="M137" s="728"/>
      <c r="N137" s="728"/>
      <c r="O137" s="728"/>
      <c r="P137" s="728"/>
      <c r="Q137" s="728"/>
      <c r="R137" s="728"/>
      <c r="S137" s="395" t="s">
        <v>58</v>
      </c>
      <c r="T137" s="396"/>
    </row>
    <row r="138" spans="2:20" s="6" customFormat="1" ht="22.5" customHeight="1" x14ac:dyDescent="0.2">
      <c r="B138" s="578"/>
      <c r="C138" s="631"/>
      <c r="D138" s="631"/>
      <c r="E138" s="631"/>
      <c r="F138" s="631"/>
      <c r="G138" s="631"/>
      <c r="H138" s="631"/>
      <c r="I138" s="631"/>
      <c r="J138" s="631"/>
      <c r="K138" s="631"/>
      <c r="L138" s="631"/>
      <c r="M138" s="631"/>
      <c r="N138" s="631"/>
      <c r="O138" s="631"/>
      <c r="P138" s="631"/>
      <c r="Q138" s="631"/>
      <c r="R138" s="631"/>
      <c r="S138" s="631"/>
      <c r="T138" s="579"/>
    </row>
    <row r="139" spans="2:20" s="3" customFormat="1" ht="22.5" customHeight="1" x14ac:dyDescent="0.2">
      <c r="B139" s="392" t="s">
        <v>113</v>
      </c>
      <c r="C139" s="393"/>
      <c r="D139" s="393"/>
      <c r="E139" s="393"/>
      <c r="F139" s="393"/>
      <c r="G139" s="393"/>
      <c r="H139" s="393"/>
      <c r="I139" s="393"/>
      <c r="J139" s="393"/>
      <c r="K139" s="393"/>
      <c r="L139" s="393"/>
      <c r="M139" s="393"/>
      <c r="N139" s="393"/>
      <c r="O139" s="393"/>
      <c r="P139" s="393"/>
      <c r="Q139" s="393"/>
      <c r="R139" s="393"/>
      <c r="S139" s="393"/>
      <c r="T139" s="394"/>
    </row>
    <row r="140" spans="2:20" s="3" customFormat="1" ht="29.25" customHeight="1" x14ac:dyDescent="0.2">
      <c r="B140" s="4"/>
      <c r="C140" s="4"/>
      <c r="D140" s="4"/>
      <c r="E140" s="4"/>
      <c r="F140" s="4"/>
      <c r="G140" s="70"/>
      <c r="H140" s="4"/>
      <c r="I140" s="5"/>
      <c r="J140" s="4"/>
      <c r="K140" s="4"/>
      <c r="L140" s="729"/>
      <c r="M140" s="730"/>
      <c r="N140" s="730"/>
      <c r="O140" s="730"/>
      <c r="P140" s="730"/>
      <c r="Q140" s="730"/>
      <c r="R140" s="730"/>
      <c r="S140" s="730"/>
      <c r="T140" s="731"/>
    </row>
    <row r="141" spans="2:20" s="3" customFormat="1" ht="22.5" customHeight="1" x14ac:dyDescent="0.2">
      <c r="B141" s="480" t="s">
        <v>59</v>
      </c>
      <c r="C141" s="481"/>
      <c r="D141" s="481"/>
      <c r="E141" s="481"/>
      <c r="F141" s="481"/>
      <c r="G141" s="481"/>
      <c r="H141" s="481"/>
      <c r="I141" s="481"/>
      <c r="J141" s="481"/>
      <c r="K141" s="482"/>
      <c r="L141" s="732"/>
      <c r="M141" s="733"/>
      <c r="N141" s="733"/>
      <c r="O141" s="733"/>
      <c r="P141" s="733"/>
      <c r="Q141" s="733"/>
      <c r="R141" s="733"/>
      <c r="S141" s="733"/>
      <c r="T141" s="734"/>
    </row>
    <row r="142" spans="2:20" s="3" customFormat="1" ht="28.5" customHeight="1" x14ac:dyDescent="0.2">
      <c r="B142" s="424" t="s">
        <v>60</v>
      </c>
      <c r="C142" s="424"/>
      <c r="D142" s="424"/>
      <c r="E142" s="480" t="s">
        <v>347</v>
      </c>
      <c r="F142" s="482"/>
      <c r="G142" s="8" t="s">
        <v>61</v>
      </c>
      <c r="H142" s="9" t="s">
        <v>62</v>
      </c>
      <c r="I142" s="10" t="s">
        <v>63</v>
      </c>
      <c r="J142" s="66" t="s">
        <v>64</v>
      </c>
      <c r="K142" s="66" t="s">
        <v>65</v>
      </c>
      <c r="L142" s="732"/>
      <c r="M142" s="733"/>
      <c r="N142" s="733"/>
      <c r="O142" s="733"/>
      <c r="P142" s="733"/>
      <c r="Q142" s="733"/>
      <c r="R142" s="733"/>
      <c r="S142" s="733"/>
      <c r="T142" s="734"/>
    </row>
    <row r="143" spans="2:20" s="3" customFormat="1" ht="25.5" customHeight="1" x14ac:dyDescent="0.2">
      <c r="B143" s="359" t="s">
        <v>66</v>
      </c>
      <c r="C143" s="360"/>
      <c r="D143" s="361"/>
      <c r="E143" s="683">
        <v>38.89</v>
      </c>
      <c r="F143" s="684"/>
      <c r="G143" s="13">
        <f>+E156</f>
        <v>0.72719999999999996</v>
      </c>
      <c r="H143" s="27">
        <f>+G156</f>
        <v>0.85599999999999998</v>
      </c>
      <c r="I143" s="11">
        <v>42684</v>
      </c>
      <c r="J143" s="11">
        <v>44923</v>
      </c>
      <c r="K143" s="12">
        <f t="shared" ref="K143:K150" si="0">+J143-I143</f>
        <v>2239</v>
      </c>
      <c r="L143" s="732"/>
      <c r="M143" s="733"/>
      <c r="N143" s="733"/>
      <c r="O143" s="733"/>
      <c r="P143" s="733"/>
      <c r="Q143" s="733"/>
      <c r="R143" s="733"/>
      <c r="S143" s="733"/>
      <c r="T143" s="734"/>
    </row>
    <row r="144" spans="2:20" s="3" customFormat="1" ht="15" customHeight="1" x14ac:dyDescent="0.2">
      <c r="B144" s="359" t="s">
        <v>67</v>
      </c>
      <c r="C144" s="360"/>
      <c r="D144" s="361"/>
      <c r="E144" s="683">
        <v>21.84</v>
      </c>
      <c r="F144" s="684"/>
      <c r="G144" s="13">
        <f>+F198</f>
        <v>0.54620000000000002</v>
      </c>
      <c r="H144" s="27">
        <f>+H198</f>
        <v>0.69410000000000005</v>
      </c>
      <c r="I144" s="11">
        <v>43044</v>
      </c>
      <c r="J144" s="11">
        <v>44772</v>
      </c>
      <c r="K144" s="12">
        <f t="shared" si="0"/>
        <v>1728</v>
      </c>
      <c r="L144" s="732"/>
      <c r="M144" s="733"/>
      <c r="N144" s="733"/>
      <c r="O144" s="733"/>
      <c r="P144" s="733"/>
      <c r="Q144" s="733"/>
      <c r="R144" s="733"/>
      <c r="S144" s="733"/>
      <c r="T144" s="734"/>
    </row>
    <row r="145" spans="2:20" s="3" customFormat="1" ht="30.75" customHeight="1" x14ac:dyDescent="0.2">
      <c r="B145" s="359" t="s">
        <v>68</v>
      </c>
      <c r="C145" s="360"/>
      <c r="D145" s="361"/>
      <c r="E145" s="683">
        <v>0</v>
      </c>
      <c r="F145" s="684"/>
      <c r="G145" s="95">
        <f>F241</f>
        <v>1</v>
      </c>
      <c r="H145" s="96">
        <f>H241</f>
        <v>1</v>
      </c>
      <c r="I145" s="11">
        <v>42689</v>
      </c>
      <c r="J145" s="11">
        <v>42840</v>
      </c>
      <c r="K145" s="12">
        <f t="shared" si="0"/>
        <v>151</v>
      </c>
      <c r="L145" s="732"/>
      <c r="M145" s="733"/>
      <c r="N145" s="733"/>
      <c r="O145" s="733"/>
      <c r="P145" s="733"/>
      <c r="Q145" s="733"/>
      <c r="R145" s="733"/>
      <c r="S145" s="733"/>
      <c r="T145" s="734"/>
    </row>
    <row r="146" spans="2:20" s="3" customFormat="1" ht="25.5" customHeight="1" x14ac:dyDescent="0.2">
      <c r="B146" s="359" t="s">
        <v>69</v>
      </c>
      <c r="C146" s="360"/>
      <c r="D146" s="361"/>
      <c r="E146" s="683">
        <v>34.69</v>
      </c>
      <c r="F146" s="684"/>
      <c r="G146" s="13">
        <f>+E256</f>
        <v>0.79469999999999996</v>
      </c>
      <c r="H146" s="27">
        <f>+G256</f>
        <v>0.86280000000000001</v>
      </c>
      <c r="I146" s="11">
        <v>42684</v>
      </c>
      <c r="J146" s="11">
        <v>44923</v>
      </c>
      <c r="K146" s="12">
        <f t="shared" si="0"/>
        <v>2239</v>
      </c>
      <c r="L146" s="732"/>
      <c r="M146" s="733"/>
      <c r="N146" s="733"/>
      <c r="O146" s="733"/>
      <c r="P146" s="733"/>
      <c r="Q146" s="733"/>
      <c r="R146" s="733"/>
      <c r="S146" s="733"/>
      <c r="T146" s="734"/>
    </row>
    <row r="147" spans="2:20" s="3" customFormat="1" ht="23.25" customHeight="1" x14ac:dyDescent="0.2">
      <c r="B147" s="359" t="s">
        <v>487</v>
      </c>
      <c r="C147" s="360"/>
      <c r="D147" s="361"/>
      <c r="E147" s="748">
        <v>4.58</v>
      </c>
      <c r="F147" s="749"/>
      <c r="G147" s="95">
        <f>+H280</f>
        <v>1</v>
      </c>
      <c r="H147" s="96">
        <f>+H277</f>
        <v>1</v>
      </c>
      <c r="I147" s="11">
        <v>42684</v>
      </c>
      <c r="J147" s="11">
        <v>43895</v>
      </c>
      <c r="K147" s="754">
        <f t="shared" si="0"/>
        <v>1211</v>
      </c>
      <c r="L147" s="732"/>
      <c r="M147" s="733"/>
      <c r="N147" s="733"/>
      <c r="O147" s="733"/>
      <c r="P147" s="733"/>
      <c r="Q147" s="733"/>
      <c r="R147" s="733"/>
      <c r="S147" s="733"/>
      <c r="T147" s="734"/>
    </row>
    <row r="148" spans="2:20" s="3" customFormat="1" ht="22.5" customHeight="1" x14ac:dyDescent="0.2">
      <c r="B148" s="359" t="s">
        <v>488</v>
      </c>
      <c r="C148" s="360"/>
      <c r="D148" s="361"/>
      <c r="E148" s="750"/>
      <c r="F148" s="751"/>
      <c r="G148" s="95">
        <f>+F290</f>
        <v>1</v>
      </c>
      <c r="H148" s="96">
        <f>+H290</f>
        <v>1</v>
      </c>
      <c r="I148" s="11">
        <v>42684</v>
      </c>
      <c r="J148" s="11">
        <v>43895</v>
      </c>
      <c r="K148" s="755"/>
      <c r="L148" s="732"/>
      <c r="M148" s="733"/>
      <c r="N148" s="733"/>
      <c r="O148" s="733"/>
      <c r="P148" s="733"/>
      <c r="Q148" s="733"/>
      <c r="R148" s="733"/>
      <c r="S148" s="733"/>
      <c r="T148" s="734"/>
    </row>
    <row r="149" spans="2:20" s="18" customFormat="1" ht="19.5" customHeight="1" x14ac:dyDescent="0.2">
      <c r="B149" s="359" t="s">
        <v>99</v>
      </c>
      <c r="C149" s="360"/>
      <c r="D149" s="361"/>
      <c r="E149" s="752"/>
      <c r="F149" s="753"/>
      <c r="G149" s="95">
        <v>1</v>
      </c>
      <c r="H149" s="96">
        <v>1</v>
      </c>
      <c r="I149" s="14"/>
      <c r="J149" s="14"/>
      <c r="K149" s="756"/>
      <c r="L149" s="732"/>
      <c r="M149" s="733"/>
      <c r="N149" s="733"/>
      <c r="O149" s="733"/>
      <c r="P149" s="733"/>
      <c r="Q149" s="733"/>
      <c r="R149" s="733"/>
      <c r="S149" s="733"/>
      <c r="T149" s="734"/>
    </row>
    <row r="150" spans="2:20" s="18" customFormat="1" ht="21.75" customHeight="1" x14ac:dyDescent="0.25">
      <c r="B150" s="480" t="s">
        <v>70</v>
      </c>
      <c r="C150" s="481"/>
      <c r="D150" s="482"/>
      <c r="E150" s="689">
        <f>SUM(E143:F147)</f>
        <v>100</v>
      </c>
      <c r="F150" s="690"/>
      <c r="G150" s="92">
        <f>+G143*E143+G144*E144+G145*E145+G146*E146+G148*E147</f>
        <v>72.357958999999994</v>
      </c>
      <c r="H150" s="92">
        <f>+H143*E143+H144*E144+H145*E145+H146*E146+H149*E147</f>
        <v>82.959515999999994</v>
      </c>
      <c r="I150" s="93">
        <v>42684</v>
      </c>
      <c r="J150" s="93">
        <v>44549</v>
      </c>
      <c r="K150" s="94">
        <f t="shared" si="0"/>
        <v>1865</v>
      </c>
      <c r="L150" s="732"/>
      <c r="M150" s="733"/>
      <c r="N150" s="733"/>
      <c r="O150" s="733"/>
      <c r="P150" s="733"/>
      <c r="Q150" s="733"/>
      <c r="R150" s="733"/>
      <c r="S150" s="733"/>
      <c r="T150" s="734"/>
    </row>
    <row r="151" spans="2:20" s="18" customFormat="1" ht="14.25" x14ac:dyDescent="0.2">
      <c r="B151" s="67"/>
      <c r="C151" s="67"/>
      <c r="D151" s="67"/>
      <c r="E151" s="13"/>
      <c r="F151" s="13"/>
      <c r="G151" s="15"/>
      <c r="H151" s="14"/>
      <c r="I151" s="16"/>
      <c r="J151" s="14"/>
      <c r="K151" s="14"/>
      <c r="L151" s="735"/>
      <c r="M151" s="736"/>
      <c r="N151" s="736"/>
      <c r="O151" s="736"/>
      <c r="P151" s="736"/>
      <c r="Q151" s="736"/>
      <c r="R151" s="736"/>
      <c r="S151" s="736"/>
      <c r="T151" s="737"/>
    </row>
    <row r="152" spans="2:20" s="3" customFormat="1" ht="15" customHeight="1" x14ac:dyDescent="0.2">
      <c r="B152" s="740" t="s">
        <v>71</v>
      </c>
      <c r="C152" s="741"/>
      <c r="D152" s="741"/>
      <c r="E152" s="741"/>
      <c r="F152" s="741"/>
      <c r="G152" s="741"/>
      <c r="H152" s="741"/>
      <c r="I152" s="741"/>
      <c r="J152" s="741"/>
      <c r="K152" s="741"/>
      <c r="L152" s="741"/>
      <c r="M152" s="741"/>
      <c r="N152" s="741"/>
      <c r="O152" s="741"/>
      <c r="P152" s="741"/>
      <c r="Q152" s="741"/>
      <c r="R152" s="741"/>
      <c r="S152" s="741"/>
      <c r="T152" s="742"/>
    </row>
    <row r="153" spans="2:20" s="3" customFormat="1" ht="22.5" customHeight="1" x14ac:dyDescent="0.2">
      <c r="B153" s="703" t="s">
        <v>404</v>
      </c>
      <c r="C153" s="704"/>
      <c r="D153" s="704"/>
      <c r="E153" s="704"/>
      <c r="F153" s="704"/>
      <c r="G153" s="704"/>
      <c r="H153" s="704"/>
      <c r="I153" s="704"/>
      <c r="J153" s="704"/>
      <c r="K153" s="704"/>
      <c r="L153" s="704"/>
      <c r="M153" s="704"/>
      <c r="N153" s="704"/>
      <c r="O153" s="704"/>
      <c r="P153" s="704"/>
      <c r="Q153" s="704"/>
      <c r="R153" s="704"/>
      <c r="S153" s="704"/>
      <c r="T153" s="705"/>
    </row>
    <row r="154" spans="2:20" s="3" customFormat="1" ht="33.75" customHeight="1" x14ac:dyDescent="0.2">
      <c r="B154" s="384" t="s">
        <v>114</v>
      </c>
      <c r="C154" s="385"/>
      <c r="D154" s="385"/>
      <c r="E154" s="385"/>
      <c r="F154" s="385"/>
      <c r="G154" s="385"/>
      <c r="H154" s="385"/>
      <c r="I154" s="385"/>
      <c r="J154" s="385"/>
      <c r="K154" s="386"/>
      <c r="L154" s="461"/>
      <c r="M154" s="462"/>
      <c r="N154" s="462"/>
      <c r="O154" s="462"/>
      <c r="P154" s="462"/>
      <c r="Q154" s="462"/>
      <c r="R154" s="462"/>
      <c r="S154" s="462"/>
      <c r="T154" s="463"/>
    </row>
    <row r="155" spans="2:20" s="3" customFormat="1" ht="22.5" customHeight="1" x14ac:dyDescent="0.2">
      <c r="B155" s="367" t="s">
        <v>72</v>
      </c>
      <c r="C155" s="367"/>
      <c r="D155" s="367"/>
      <c r="E155" s="375" t="s">
        <v>348</v>
      </c>
      <c r="F155" s="376"/>
      <c r="G155" s="367" t="s">
        <v>62</v>
      </c>
      <c r="H155" s="367"/>
      <c r="I155" s="367" t="s">
        <v>73</v>
      </c>
      <c r="J155" s="367"/>
      <c r="K155" s="367"/>
      <c r="L155" s="464"/>
      <c r="M155" s="465"/>
      <c r="N155" s="465"/>
      <c r="O155" s="465"/>
      <c r="P155" s="465"/>
      <c r="Q155" s="465"/>
      <c r="R155" s="465"/>
      <c r="S155" s="465"/>
      <c r="T155" s="466"/>
    </row>
    <row r="156" spans="2:20" s="3" customFormat="1" ht="22.5" customHeight="1" x14ac:dyDescent="0.2">
      <c r="B156" s="456" t="s">
        <v>74</v>
      </c>
      <c r="C156" s="456"/>
      <c r="D156" s="456"/>
      <c r="E156" s="707">
        <f>+G159</f>
        <v>0.72719999999999996</v>
      </c>
      <c r="F156" s="708"/>
      <c r="G156" s="687">
        <v>0.85599999999999998</v>
      </c>
      <c r="H156" s="687"/>
      <c r="I156" s="430">
        <f>E156-G156</f>
        <v>-0.12880000000000003</v>
      </c>
      <c r="J156" s="430"/>
      <c r="K156" s="430"/>
      <c r="L156" s="464"/>
      <c r="M156" s="465"/>
      <c r="N156" s="465"/>
      <c r="O156" s="465"/>
      <c r="P156" s="465"/>
      <c r="Q156" s="465"/>
      <c r="R156" s="465"/>
      <c r="S156" s="465"/>
      <c r="T156" s="466"/>
    </row>
    <row r="157" spans="2:20" s="3" customFormat="1" ht="22.5" customHeight="1" x14ac:dyDescent="0.2">
      <c r="B157" s="578"/>
      <c r="C157" s="631"/>
      <c r="D157" s="631"/>
      <c r="E157" s="631"/>
      <c r="F157" s="631"/>
      <c r="G157" s="631"/>
      <c r="H157" s="631"/>
      <c r="I157" s="631"/>
      <c r="J157" s="631"/>
      <c r="K157" s="579"/>
      <c r="L157" s="464"/>
      <c r="M157" s="465"/>
      <c r="N157" s="465"/>
      <c r="O157" s="465"/>
      <c r="P157" s="465"/>
      <c r="Q157" s="465"/>
      <c r="R157" s="465"/>
      <c r="S157" s="465"/>
      <c r="T157" s="466"/>
    </row>
    <row r="158" spans="2:20" s="3" customFormat="1" ht="32.25" customHeight="1" x14ac:dyDescent="0.2">
      <c r="B158" s="367" t="s">
        <v>75</v>
      </c>
      <c r="C158" s="367"/>
      <c r="D158" s="367" t="s">
        <v>64</v>
      </c>
      <c r="E158" s="367"/>
      <c r="F158" s="63" t="s">
        <v>76</v>
      </c>
      <c r="G158" s="430" t="s">
        <v>77</v>
      </c>
      <c r="H158" s="430"/>
      <c r="I158" s="63" t="s">
        <v>78</v>
      </c>
      <c r="J158" s="430" t="s">
        <v>79</v>
      </c>
      <c r="K158" s="430"/>
      <c r="L158" s="464"/>
      <c r="M158" s="465"/>
      <c r="N158" s="465"/>
      <c r="O158" s="465"/>
      <c r="P158" s="465"/>
      <c r="Q158" s="465"/>
      <c r="R158" s="465"/>
      <c r="S158" s="465"/>
      <c r="T158" s="466"/>
    </row>
    <row r="159" spans="2:20" s="3" customFormat="1" ht="29.25" customHeight="1" x14ac:dyDescent="0.2">
      <c r="B159" s="445">
        <f>I143</f>
        <v>42684</v>
      </c>
      <c r="C159" s="499"/>
      <c r="D159" s="445">
        <f>J143</f>
        <v>44923</v>
      </c>
      <c r="E159" s="499"/>
      <c r="F159" s="17">
        <f>K143</f>
        <v>2239</v>
      </c>
      <c r="G159" s="757">
        <v>0.72719999999999996</v>
      </c>
      <c r="H159" s="758"/>
      <c r="I159" s="758"/>
      <c r="J159" s="758"/>
      <c r="K159" s="759"/>
      <c r="L159" s="464"/>
      <c r="M159" s="465"/>
      <c r="N159" s="465"/>
      <c r="O159" s="465"/>
      <c r="P159" s="465"/>
      <c r="Q159" s="465"/>
      <c r="R159" s="465"/>
      <c r="S159" s="465"/>
      <c r="T159" s="466"/>
    </row>
    <row r="160" spans="2:20" s="3" customFormat="1" ht="25.5" customHeight="1" x14ac:dyDescent="0.2">
      <c r="B160" s="578"/>
      <c r="C160" s="631"/>
      <c r="D160" s="631"/>
      <c r="E160" s="631"/>
      <c r="F160" s="631"/>
      <c r="G160" s="631"/>
      <c r="H160" s="631"/>
      <c r="I160" s="631"/>
      <c r="J160" s="631"/>
      <c r="K160" s="579"/>
      <c r="L160" s="464"/>
      <c r="M160" s="465"/>
      <c r="N160" s="465"/>
      <c r="O160" s="465"/>
      <c r="P160" s="465"/>
      <c r="Q160" s="465"/>
      <c r="R160" s="465"/>
      <c r="S160" s="465"/>
      <c r="T160" s="466"/>
    </row>
    <row r="161" spans="2:21" s="3" customFormat="1" ht="19.5" customHeight="1" x14ac:dyDescent="0.2">
      <c r="B161" s="384" t="s">
        <v>80</v>
      </c>
      <c r="C161" s="385"/>
      <c r="D161" s="385"/>
      <c r="E161" s="385"/>
      <c r="F161" s="385"/>
      <c r="G161" s="385"/>
      <c r="H161" s="385"/>
      <c r="I161" s="385"/>
      <c r="J161" s="385"/>
      <c r="K161" s="386"/>
      <c r="L161" s="467"/>
      <c r="M161" s="468"/>
      <c r="N161" s="468"/>
      <c r="O161" s="468"/>
      <c r="P161" s="468"/>
      <c r="Q161" s="468"/>
      <c r="R161" s="468"/>
      <c r="S161" s="468"/>
      <c r="T161" s="469"/>
    </row>
    <row r="162" spans="2:21" s="3" customFormat="1" ht="22.5" customHeight="1" x14ac:dyDescent="0.2">
      <c r="B162" s="533" t="s">
        <v>81</v>
      </c>
      <c r="C162" s="533"/>
      <c r="D162" s="533"/>
      <c r="E162" s="533"/>
      <c r="F162" s="695" t="s">
        <v>534</v>
      </c>
      <c r="G162" s="695"/>
      <c r="H162" s="695"/>
      <c r="I162" s="695"/>
      <c r="J162" s="413" t="s">
        <v>82</v>
      </c>
      <c r="K162" s="414"/>
      <c r="L162" s="414"/>
      <c r="M162" s="414"/>
      <c r="N162" s="414"/>
      <c r="O162" s="414"/>
      <c r="P162" s="414"/>
      <c r="Q162" s="414"/>
      <c r="R162" s="414"/>
      <c r="S162" s="414"/>
      <c r="T162" s="415"/>
    </row>
    <row r="163" spans="2:21" s="3" customFormat="1" ht="19.5" customHeight="1" x14ac:dyDescent="0.2">
      <c r="B163" s="533" t="s">
        <v>83</v>
      </c>
      <c r="C163" s="533"/>
      <c r="D163" s="533" t="s">
        <v>349</v>
      </c>
      <c r="E163" s="533"/>
      <c r="F163" s="695"/>
      <c r="G163" s="695"/>
      <c r="H163" s="695"/>
      <c r="I163" s="695"/>
      <c r="J163" s="416"/>
      <c r="K163" s="417"/>
      <c r="L163" s="417"/>
      <c r="M163" s="417"/>
      <c r="N163" s="417"/>
      <c r="O163" s="417"/>
      <c r="P163" s="417"/>
      <c r="Q163" s="417"/>
      <c r="R163" s="417"/>
      <c r="S163" s="417"/>
      <c r="T163" s="418"/>
    </row>
    <row r="164" spans="2:21" s="3" customFormat="1" ht="77.45" customHeight="1" x14ac:dyDescent="0.2">
      <c r="B164" s="368" t="s">
        <v>403</v>
      </c>
      <c r="C164" s="369"/>
      <c r="D164" s="368" t="s">
        <v>491</v>
      </c>
      <c r="E164" s="369"/>
      <c r="F164" s="368" t="s">
        <v>1119</v>
      </c>
      <c r="G164" s="383"/>
      <c r="H164" s="383"/>
      <c r="I164" s="369"/>
      <c r="J164" s="380" t="s">
        <v>1203</v>
      </c>
      <c r="K164" s="381"/>
      <c r="L164" s="381"/>
      <c r="M164" s="381"/>
      <c r="N164" s="381"/>
      <c r="O164" s="381"/>
      <c r="P164" s="381"/>
      <c r="Q164" s="381"/>
      <c r="R164" s="381"/>
      <c r="S164" s="381"/>
      <c r="T164" s="382"/>
      <c r="U164" s="257"/>
    </row>
    <row r="165" spans="2:21" s="3" customFormat="1" ht="109.15" customHeight="1" x14ac:dyDescent="0.2">
      <c r="B165" s="368" t="s">
        <v>521</v>
      </c>
      <c r="C165" s="369"/>
      <c r="D165" s="368" t="s">
        <v>543</v>
      </c>
      <c r="E165" s="369"/>
      <c r="F165" s="370" t="s">
        <v>733</v>
      </c>
      <c r="G165" s="374"/>
      <c r="H165" s="374"/>
      <c r="I165" s="371"/>
      <c r="J165" s="380" t="s">
        <v>1191</v>
      </c>
      <c r="K165" s="381"/>
      <c r="L165" s="381"/>
      <c r="M165" s="381"/>
      <c r="N165" s="381"/>
      <c r="O165" s="381"/>
      <c r="P165" s="381"/>
      <c r="Q165" s="381"/>
      <c r="R165" s="381"/>
      <c r="S165" s="381"/>
      <c r="T165" s="382"/>
      <c r="U165" s="257"/>
    </row>
    <row r="166" spans="2:21" s="3" customFormat="1" ht="49.9" customHeight="1" x14ac:dyDescent="0.2">
      <c r="B166" s="368" t="s">
        <v>766</v>
      </c>
      <c r="C166" s="369"/>
      <c r="D166" s="368" t="s">
        <v>830</v>
      </c>
      <c r="E166" s="369"/>
      <c r="F166" s="370" t="s">
        <v>759</v>
      </c>
      <c r="G166" s="374"/>
      <c r="H166" s="374"/>
      <c r="I166" s="371"/>
      <c r="J166" s="380" t="s">
        <v>1098</v>
      </c>
      <c r="K166" s="381"/>
      <c r="L166" s="381"/>
      <c r="M166" s="381"/>
      <c r="N166" s="381"/>
      <c r="O166" s="381"/>
      <c r="P166" s="381"/>
      <c r="Q166" s="381"/>
      <c r="R166" s="381"/>
      <c r="S166" s="381"/>
      <c r="T166" s="382"/>
      <c r="U166" s="257"/>
    </row>
    <row r="167" spans="2:21" s="3" customFormat="1" ht="113.45" customHeight="1" x14ac:dyDescent="0.2">
      <c r="B167" s="368" t="s">
        <v>751</v>
      </c>
      <c r="C167" s="369"/>
      <c r="D167" s="368" t="s">
        <v>760</v>
      </c>
      <c r="E167" s="369"/>
      <c r="F167" s="370" t="s">
        <v>759</v>
      </c>
      <c r="G167" s="374"/>
      <c r="H167" s="374"/>
      <c r="I167" s="371"/>
      <c r="J167" s="380" t="s">
        <v>1139</v>
      </c>
      <c r="K167" s="381"/>
      <c r="L167" s="381"/>
      <c r="M167" s="381"/>
      <c r="N167" s="381"/>
      <c r="O167" s="381"/>
      <c r="P167" s="381"/>
      <c r="Q167" s="381"/>
      <c r="R167" s="381"/>
      <c r="S167" s="381"/>
      <c r="T167" s="382"/>
      <c r="U167" s="257"/>
    </row>
    <row r="168" spans="2:21" s="3" customFormat="1" ht="122.45" customHeight="1" x14ac:dyDescent="0.2">
      <c r="B168" s="370" t="s">
        <v>558</v>
      </c>
      <c r="C168" s="371"/>
      <c r="D168" s="368"/>
      <c r="E168" s="369"/>
      <c r="F168" s="370" t="s">
        <v>1023</v>
      </c>
      <c r="G168" s="374"/>
      <c r="H168" s="374"/>
      <c r="I168" s="371"/>
      <c r="J168" s="380" t="s">
        <v>1204</v>
      </c>
      <c r="K168" s="381"/>
      <c r="L168" s="381"/>
      <c r="M168" s="381"/>
      <c r="N168" s="381"/>
      <c r="O168" s="381"/>
      <c r="P168" s="381"/>
      <c r="Q168" s="381"/>
      <c r="R168" s="381"/>
      <c r="S168" s="381"/>
      <c r="T168" s="382"/>
      <c r="U168" s="257"/>
    </row>
    <row r="169" spans="2:21" s="3" customFormat="1" ht="45.6" customHeight="1" x14ac:dyDescent="0.2">
      <c r="B169" s="370" t="s">
        <v>1040</v>
      </c>
      <c r="C169" s="371"/>
      <c r="D169" s="368" t="s">
        <v>1041</v>
      </c>
      <c r="E169" s="369"/>
      <c r="F169" s="368" t="s">
        <v>759</v>
      </c>
      <c r="G169" s="383"/>
      <c r="H169" s="383"/>
      <c r="I169" s="369"/>
      <c r="J169" s="380" t="s">
        <v>1140</v>
      </c>
      <c r="K169" s="381"/>
      <c r="L169" s="381"/>
      <c r="M169" s="381"/>
      <c r="N169" s="381"/>
      <c r="O169" s="381"/>
      <c r="P169" s="381"/>
      <c r="Q169" s="381"/>
      <c r="R169" s="381"/>
      <c r="S169" s="381"/>
      <c r="T169" s="382"/>
      <c r="U169" s="257"/>
    </row>
    <row r="170" spans="2:21" s="3" customFormat="1" ht="57" customHeight="1" x14ac:dyDescent="0.2">
      <c r="B170" s="370" t="s">
        <v>530</v>
      </c>
      <c r="C170" s="371"/>
      <c r="D170" s="368"/>
      <c r="E170" s="369"/>
      <c r="F170" s="368" t="s">
        <v>752</v>
      </c>
      <c r="G170" s="383"/>
      <c r="H170" s="383"/>
      <c r="I170" s="369"/>
      <c r="J170" s="380" t="s">
        <v>996</v>
      </c>
      <c r="K170" s="381"/>
      <c r="L170" s="381"/>
      <c r="M170" s="381"/>
      <c r="N170" s="381"/>
      <c r="O170" s="381"/>
      <c r="P170" s="381"/>
      <c r="Q170" s="381"/>
      <c r="R170" s="381"/>
      <c r="S170" s="381"/>
      <c r="T170" s="382"/>
      <c r="U170" s="257"/>
    </row>
    <row r="171" spans="2:21" s="3" customFormat="1" ht="102.6" customHeight="1" x14ac:dyDescent="0.2">
      <c r="B171" s="370" t="s">
        <v>761</v>
      </c>
      <c r="C171" s="371"/>
      <c r="D171" s="368"/>
      <c r="E171" s="369"/>
      <c r="F171" s="368" t="s">
        <v>979</v>
      </c>
      <c r="G171" s="383"/>
      <c r="H171" s="383"/>
      <c r="I171" s="369"/>
      <c r="J171" s="380" t="s">
        <v>1141</v>
      </c>
      <c r="K171" s="381"/>
      <c r="L171" s="381"/>
      <c r="M171" s="381"/>
      <c r="N171" s="381"/>
      <c r="O171" s="381"/>
      <c r="P171" s="381"/>
      <c r="Q171" s="381"/>
      <c r="R171" s="381"/>
      <c r="S171" s="381"/>
      <c r="T171" s="382"/>
      <c r="U171" s="257"/>
    </row>
    <row r="172" spans="2:21" s="3" customFormat="1" ht="60.6" customHeight="1" x14ac:dyDescent="0.2">
      <c r="B172" s="370" t="s">
        <v>522</v>
      </c>
      <c r="C172" s="371"/>
      <c r="D172" s="368"/>
      <c r="E172" s="369"/>
      <c r="F172" s="368" t="s">
        <v>762</v>
      </c>
      <c r="G172" s="383"/>
      <c r="H172" s="383"/>
      <c r="I172" s="369"/>
      <c r="J172" s="380" t="s">
        <v>1099</v>
      </c>
      <c r="K172" s="381"/>
      <c r="L172" s="381"/>
      <c r="M172" s="381"/>
      <c r="N172" s="381"/>
      <c r="O172" s="381"/>
      <c r="P172" s="381"/>
      <c r="Q172" s="381"/>
      <c r="R172" s="381"/>
      <c r="S172" s="381"/>
      <c r="T172" s="382"/>
      <c r="U172" s="257"/>
    </row>
    <row r="173" spans="2:21" s="3" customFormat="1" ht="55.9" customHeight="1" x14ac:dyDescent="0.2">
      <c r="B173" s="370" t="s">
        <v>602</v>
      </c>
      <c r="C173" s="371"/>
      <c r="D173" s="368"/>
      <c r="E173" s="369"/>
      <c r="F173" s="368" t="s">
        <v>592</v>
      </c>
      <c r="G173" s="383"/>
      <c r="H173" s="383"/>
      <c r="I173" s="369"/>
      <c r="J173" s="380" t="s">
        <v>1054</v>
      </c>
      <c r="K173" s="381"/>
      <c r="L173" s="381"/>
      <c r="M173" s="381"/>
      <c r="N173" s="381"/>
      <c r="O173" s="381"/>
      <c r="P173" s="381"/>
      <c r="Q173" s="381"/>
      <c r="R173" s="381"/>
      <c r="S173" s="381"/>
      <c r="T173" s="382"/>
      <c r="U173" s="257"/>
    </row>
    <row r="174" spans="2:21" s="3" customFormat="1" ht="123.6" customHeight="1" x14ac:dyDescent="0.2">
      <c r="B174" s="370" t="s">
        <v>749</v>
      </c>
      <c r="C174" s="371"/>
      <c r="D174" s="368" t="s">
        <v>593</v>
      </c>
      <c r="E174" s="369"/>
      <c r="F174" s="368" t="s">
        <v>750</v>
      </c>
      <c r="G174" s="383"/>
      <c r="H174" s="383"/>
      <c r="I174" s="369"/>
      <c r="J174" s="380" t="s">
        <v>1100</v>
      </c>
      <c r="K174" s="381"/>
      <c r="L174" s="381"/>
      <c r="M174" s="381"/>
      <c r="N174" s="381"/>
      <c r="O174" s="381"/>
      <c r="P174" s="381"/>
      <c r="Q174" s="381"/>
      <c r="R174" s="381"/>
      <c r="S174" s="381"/>
      <c r="T174" s="382"/>
      <c r="U174" s="257"/>
    </row>
    <row r="175" spans="2:21" s="3" customFormat="1" ht="126" customHeight="1" x14ac:dyDescent="0.2">
      <c r="B175" s="368" t="s">
        <v>559</v>
      </c>
      <c r="C175" s="369"/>
      <c r="D175" s="368" t="s">
        <v>593</v>
      </c>
      <c r="E175" s="369"/>
      <c r="F175" s="370" t="s">
        <v>560</v>
      </c>
      <c r="G175" s="374"/>
      <c r="H175" s="374"/>
      <c r="I175" s="371"/>
      <c r="J175" s="380" t="s">
        <v>1192</v>
      </c>
      <c r="K175" s="381"/>
      <c r="L175" s="381"/>
      <c r="M175" s="381"/>
      <c r="N175" s="381"/>
      <c r="O175" s="381"/>
      <c r="P175" s="381"/>
      <c r="Q175" s="381"/>
      <c r="R175" s="381"/>
      <c r="S175" s="381"/>
      <c r="T175" s="382"/>
      <c r="U175" s="257"/>
    </row>
    <row r="176" spans="2:21" s="3" customFormat="1" ht="199.9" customHeight="1" x14ac:dyDescent="0.2">
      <c r="B176" s="368" t="s">
        <v>505</v>
      </c>
      <c r="C176" s="369"/>
      <c r="D176" s="368"/>
      <c r="E176" s="369"/>
      <c r="F176" s="370" t="s">
        <v>556</v>
      </c>
      <c r="G176" s="374"/>
      <c r="H176" s="374"/>
      <c r="I176" s="371"/>
      <c r="J176" s="380" t="s">
        <v>1193</v>
      </c>
      <c r="K176" s="381"/>
      <c r="L176" s="381"/>
      <c r="M176" s="381"/>
      <c r="N176" s="381"/>
      <c r="O176" s="381"/>
      <c r="P176" s="381"/>
      <c r="Q176" s="381"/>
      <c r="R176" s="381"/>
      <c r="S176" s="381"/>
      <c r="T176" s="382"/>
      <c r="U176" s="257"/>
    </row>
    <row r="177" spans="2:21" s="3" customFormat="1" ht="69.599999999999994" customHeight="1" x14ac:dyDescent="0.2">
      <c r="B177" s="368" t="s">
        <v>561</v>
      </c>
      <c r="C177" s="369"/>
      <c r="D177" s="368"/>
      <c r="E177" s="369"/>
      <c r="F177" s="370" t="s">
        <v>1116</v>
      </c>
      <c r="G177" s="374"/>
      <c r="H177" s="374"/>
      <c r="I177" s="371"/>
      <c r="J177" s="380" t="s">
        <v>1194</v>
      </c>
      <c r="K177" s="381"/>
      <c r="L177" s="381"/>
      <c r="M177" s="381"/>
      <c r="N177" s="381"/>
      <c r="O177" s="381"/>
      <c r="P177" s="381"/>
      <c r="Q177" s="381"/>
      <c r="R177" s="381"/>
      <c r="S177" s="381"/>
      <c r="T177" s="382"/>
      <c r="U177" s="257"/>
    </row>
    <row r="178" spans="2:21" s="3" customFormat="1" ht="124.15" customHeight="1" x14ac:dyDescent="0.2">
      <c r="B178" s="368" t="s">
        <v>753</v>
      </c>
      <c r="C178" s="369"/>
      <c r="D178" s="368" t="s">
        <v>844</v>
      </c>
      <c r="E178" s="369"/>
      <c r="F178" s="370" t="s">
        <v>754</v>
      </c>
      <c r="G178" s="374"/>
      <c r="H178" s="374"/>
      <c r="I178" s="371"/>
      <c r="J178" s="380" t="s">
        <v>1195</v>
      </c>
      <c r="K178" s="381"/>
      <c r="L178" s="381"/>
      <c r="M178" s="381"/>
      <c r="N178" s="381"/>
      <c r="O178" s="381"/>
      <c r="P178" s="381"/>
      <c r="Q178" s="381"/>
      <c r="R178" s="381"/>
      <c r="S178" s="381"/>
      <c r="T178" s="382"/>
      <c r="U178" s="257"/>
    </row>
    <row r="179" spans="2:21" s="3" customFormat="1" ht="114.6" customHeight="1" x14ac:dyDescent="0.2">
      <c r="B179" s="370" t="s">
        <v>492</v>
      </c>
      <c r="C179" s="371"/>
      <c r="D179" s="368"/>
      <c r="E179" s="369"/>
      <c r="F179" s="370" t="s">
        <v>997</v>
      </c>
      <c r="G179" s="374"/>
      <c r="H179" s="374"/>
      <c r="I179" s="371"/>
      <c r="J179" s="380" t="s">
        <v>1196</v>
      </c>
      <c r="K179" s="381"/>
      <c r="L179" s="381"/>
      <c r="M179" s="381"/>
      <c r="N179" s="381"/>
      <c r="O179" s="381"/>
      <c r="P179" s="381"/>
      <c r="Q179" s="381"/>
      <c r="R179" s="381"/>
      <c r="S179" s="381"/>
      <c r="T179" s="382"/>
      <c r="U179" s="257"/>
    </row>
    <row r="180" spans="2:21" s="3" customFormat="1" ht="155.44999999999999" customHeight="1" x14ac:dyDescent="0.2">
      <c r="B180" s="368" t="s">
        <v>1055</v>
      </c>
      <c r="C180" s="369"/>
      <c r="D180" s="368"/>
      <c r="E180" s="369"/>
      <c r="F180" s="370" t="s">
        <v>755</v>
      </c>
      <c r="G180" s="374"/>
      <c r="H180" s="374"/>
      <c r="I180" s="371"/>
      <c r="J180" s="380" t="s">
        <v>1197</v>
      </c>
      <c r="K180" s="381"/>
      <c r="L180" s="381"/>
      <c r="M180" s="381"/>
      <c r="N180" s="381"/>
      <c r="O180" s="381"/>
      <c r="P180" s="381"/>
      <c r="Q180" s="381"/>
      <c r="R180" s="381"/>
      <c r="S180" s="381"/>
      <c r="T180" s="382"/>
      <c r="U180" s="257"/>
    </row>
    <row r="181" spans="2:21" s="3" customFormat="1" ht="285" customHeight="1" x14ac:dyDescent="0.2">
      <c r="B181" s="368" t="s">
        <v>557</v>
      </c>
      <c r="C181" s="369"/>
      <c r="D181" s="368" t="s">
        <v>756</v>
      </c>
      <c r="E181" s="369"/>
      <c r="F181" s="370" t="s">
        <v>845</v>
      </c>
      <c r="G181" s="374"/>
      <c r="H181" s="374"/>
      <c r="I181" s="371"/>
      <c r="J181" s="380" t="s">
        <v>1198</v>
      </c>
      <c r="K181" s="381"/>
      <c r="L181" s="381"/>
      <c r="M181" s="381"/>
      <c r="N181" s="381"/>
      <c r="O181" s="381"/>
      <c r="P181" s="381"/>
      <c r="Q181" s="381"/>
      <c r="R181" s="381"/>
      <c r="S181" s="381"/>
      <c r="T181" s="382"/>
      <c r="U181" s="257"/>
    </row>
    <row r="182" spans="2:21" s="3" customFormat="1" ht="148.15" customHeight="1" x14ac:dyDescent="0.2">
      <c r="B182" s="368" t="s">
        <v>728</v>
      </c>
      <c r="C182" s="369"/>
      <c r="D182" s="368"/>
      <c r="E182" s="369"/>
      <c r="F182" s="370" t="s">
        <v>735</v>
      </c>
      <c r="G182" s="374"/>
      <c r="H182" s="374"/>
      <c r="I182" s="371"/>
      <c r="J182" s="380" t="s">
        <v>1199</v>
      </c>
      <c r="K182" s="381"/>
      <c r="L182" s="381"/>
      <c r="M182" s="381"/>
      <c r="N182" s="381"/>
      <c r="O182" s="381"/>
      <c r="P182" s="381"/>
      <c r="Q182" s="381"/>
      <c r="R182" s="381"/>
      <c r="S182" s="381"/>
      <c r="T182" s="382"/>
      <c r="U182" s="257"/>
    </row>
    <row r="183" spans="2:21" s="3" customFormat="1" ht="61.9" customHeight="1" x14ac:dyDescent="0.2">
      <c r="B183" s="368" t="s">
        <v>603</v>
      </c>
      <c r="C183" s="369"/>
      <c r="D183" s="368"/>
      <c r="E183" s="369"/>
      <c r="F183" s="370" t="s">
        <v>736</v>
      </c>
      <c r="G183" s="374"/>
      <c r="H183" s="374"/>
      <c r="I183" s="371"/>
      <c r="J183" s="380" t="s">
        <v>980</v>
      </c>
      <c r="K183" s="381"/>
      <c r="L183" s="381"/>
      <c r="M183" s="381"/>
      <c r="N183" s="381"/>
      <c r="O183" s="381"/>
      <c r="P183" s="381"/>
      <c r="Q183" s="381"/>
      <c r="R183" s="381"/>
      <c r="S183" s="381"/>
      <c r="T183" s="382"/>
      <c r="U183" s="257"/>
    </row>
    <row r="184" spans="2:21" s="3" customFormat="1" ht="48.6" customHeight="1" x14ac:dyDescent="0.2">
      <c r="B184" s="368" t="s">
        <v>536</v>
      </c>
      <c r="C184" s="369"/>
      <c r="D184" s="368"/>
      <c r="E184" s="369"/>
      <c r="F184" s="370" t="s">
        <v>737</v>
      </c>
      <c r="G184" s="374"/>
      <c r="H184" s="374"/>
      <c r="I184" s="371"/>
      <c r="J184" s="380" t="s">
        <v>1102</v>
      </c>
      <c r="K184" s="381"/>
      <c r="L184" s="381"/>
      <c r="M184" s="381"/>
      <c r="N184" s="381"/>
      <c r="O184" s="381"/>
      <c r="P184" s="381"/>
      <c r="Q184" s="381"/>
      <c r="R184" s="381"/>
      <c r="S184" s="381"/>
      <c r="T184" s="382"/>
      <c r="U184" s="257"/>
    </row>
    <row r="185" spans="2:21" s="3" customFormat="1" ht="106.15" customHeight="1" x14ac:dyDescent="0.2">
      <c r="B185" s="368" t="s">
        <v>1056</v>
      </c>
      <c r="C185" s="369"/>
      <c r="D185" s="368" t="s">
        <v>1057</v>
      </c>
      <c r="E185" s="369"/>
      <c r="F185" s="370" t="s">
        <v>1058</v>
      </c>
      <c r="G185" s="374"/>
      <c r="H185" s="374"/>
      <c r="I185" s="371"/>
      <c r="J185" s="380" t="s">
        <v>1200</v>
      </c>
      <c r="K185" s="381"/>
      <c r="L185" s="381"/>
      <c r="M185" s="381"/>
      <c r="N185" s="381"/>
      <c r="O185" s="381"/>
      <c r="P185" s="381"/>
      <c r="Q185" s="381"/>
      <c r="R185" s="381"/>
      <c r="S185" s="381"/>
      <c r="T185" s="382"/>
      <c r="U185" s="257"/>
    </row>
    <row r="186" spans="2:21" s="3" customFormat="1" ht="112.15" customHeight="1" x14ac:dyDescent="0.2">
      <c r="B186" s="368" t="s">
        <v>535</v>
      </c>
      <c r="C186" s="369"/>
      <c r="D186" s="368" t="s">
        <v>738</v>
      </c>
      <c r="E186" s="369"/>
      <c r="F186" s="370" t="s">
        <v>765</v>
      </c>
      <c r="G186" s="374"/>
      <c r="H186" s="374"/>
      <c r="I186" s="371"/>
      <c r="J186" s="380" t="s">
        <v>1042</v>
      </c>
      <c r="K186" s="381"/>
      <c r="L186" s="381"/>
      <c r="M186" s="381"/>
      <c r="N186" s="381"/>
      <c r="O186" s="381"/>
      <c r="P186" s="381"/>
      <c r="Q186" s="381"/>
      <c r="R186" s="381"/>
      <c r="S186" s="381"/>
      <c r="T186" s="382"/>
      <c r="U186" s="257"/>
    </row>
    <row r="187" spans="2:21" s="3" customFormat="1" ht="75.599999999999994" customHeight="1" x14ac:dyDescent="0.2">
      <c r="B187" s="368" t="s">
        <v>757</v>
      </c>
      <c r="C187" s="369"/>
      <c r="D187" s="368"/>
      <c r="E187" s="369"/>
      <c r="F187" s="370" t="s">
        <v>1142</v>
      </c>
      <c r="G187" s="374"/>
      <c r="H187" s="374"/>
      <c r="I187" s="371"/>
      <c r="J187" s="380" t="s">
        <v>1145</v>
      </c>
      <c r="K187" s="381"/>
      <c r="L187" s="381"/>
      <c r="M187" s="381"/>
      <c r="N187" s="381"/>
      <c r="O187" s="381"/>
      <c r="P187" s="381"/>
      <c r="Q187" s="381"/>
      <c r="R187" s="381"/>
      <c r="S187" s="381"/>
      <c r="T187" s="382"/>
      <c r="U187" s="257"/>
    </row>
    <row r="188" spans="2:21" s="3" customFormat="1" ht="49.15" customHeight="1" x14ac:dyDescent="0.2">
      <c r="B188" s="368" t="s">
        <v>729</v>
      </c>
      <c r="C188" s="369"/>
      <c r="D188" s="368"/>
      <c r="E188" s="369"/>
      <c r="F188" s="370" t="s">
        <v>1143</v>
      </c>
      <c r="G188" s="374"/>
      <c r="H188" s="374"/>
      <c r="I188" s="371"/>
      <c r="J188" s="380" t="s">
        <v>1144</v>
      </c>
      <c r="K188" s="381"/>
      <c r="L188" s="381"/>
      <c r="M188" s="381"/>
      <c r="N188" s="381"/>
      <c r="O188" s="381"/>
      <c r="P188" s="381"/>
      <c r="Q188" s="381"/>
      <c r="R188" s="381"/>
      <c r="S188" s="381"/>
      <c r="T188" s="382"/>
      <c r="U188" s="257"/>
    </row>
    <row r="189" spans="2:21" s="3" customFormat="1" ht="268.14999999999998" customHeight="1" x14ac:dyDescent="0.2">
      <c r="B189" s="368" t="s">
        <v>506</v>
      </c>
      <c r="C189" s="369"/>
      <c r="D189" s="368" t="s">
        <v>846</v>
      </c>
      <c r="E189" s="369"/>
      <c r="F189" s="370" t="s">
        <v>847</v>
      </c>
      <c r="G189" s="374"/>
      <c r="H189" s="374"/>
      <c r="I189" s="371"/>
      <c r="J189" s="380" t="s">
        <v>1201</v>
      </c>
      <c r="K189" s="381"/>
      <c r="L189" s="381"/>
      <c r="M189" s="381"/>
      <c r="N189" s="381"/>
      <c r="O189" s="381"/>
      <c r="P189" s="381"/>
      <c r="Q189" s="381"/>
      <c r="R189" s="381"/>
      <c r="S189" s="381"/>
      <c r="T189" s="382"/>
      <c r="U189" s="257"/>
    </row>
    <row r="190" spans="2:21" s="3" customFormat="1" ht="56.45" customHeight="1" x14ac:dyDescent="0.2">
      <c r="B190" s="368" t="s">
        <v>554</v>
      </c>
      <c r="C190" s="369"/>
      <c r="D190" s="368" t="s">
        <v>531</v>
      </c>
      <c r="E190" s="369"/>
      <c r="F190" s="368" t="s">
        <v>604</v>
      </c>
      <c r="G190" s="383"/>
      <c r="H190" s="383"/>
      <c r="I190" s="369"/>
      <c r="J190" s="380" t="s">
        <v>605</v>
      </c>
      <c r="K190" s="381"/>
      <c r="L190" s="381"/>
      <c r="M190" s="381"/>
      <c r="N190" s="381"/>
      <c r="O190" s="381"/>
      <c r="P190" s="381"/>
      <c r="Q190" s="381"/>
      <c r="R190" s="381"/>
      <c r="S190" s="381"/>
      <c r="T190" s="382"/>
      <c r="U190" s="257"/>
    </row>
    <row r="191" spans="2:21" s="3" customFormat="1" ht="79.150000000000006" customHeight="1" x14ac:dyDescent="0.2">
      <c r="B191" s="368" t="s">
        <v>531</v>
      </c>
      <c r="C191" s="369"/>
      <c r="D191" s="368" t="s">
        <v>523</v>
      </c>
      <c r="E191" s="369"/>
      <c r="F191" s="368" t="s">
        <v>594</v>
      </c>
      <c r="G191" s="383"/>
      <c r="H191" s="383"/>
      <c r="I191" s="369"/>
      <c r="J191" s="380" t="s">
        <v>1043</v>
      </c>
      <c r="K191" s="381"/>
      <c r="L191" s="381"/>
      <c r="M191" s="381"/>
      <c r="N191" s="381"/>
      <c r="O191" s="381"/>
      <c r="P191" s="381"/>
      <c r="Q191" s="381"/>
      <c r="R191" s="381"/>
      <c r="S191" s="381"/>
      <c r="T191" s="382"/>
      <c r="U191" s="257"/>
    </row>
    <row r="192" spans="2:21" s="3" customFormat="1" ht="115.9" customHeight="1" x14ac:dyDescent="0.2">
      <c r="B192" s="368" t="s">
        <v>739</v>
      </c>
      <c r="C192" s="369"/>
      <c r="D192" s="368" t="s">
        <v>507</v>
      </c>
      <c r="E192" s="369"/>
      <c r="F192" s="370" t="s">
        <v>555</v>
      </c>
      <c r="G192" s="374"/>
      <c r="H192" s="374"/>
      <c r="I192" s="371"/>
      <c r="J192" s="380" t="s">
        <v>1117</v>
      </c>
      <c r="K192" s="381"/>
      <c r="L192" s="381"/>
      <c r="M192" s="381"/>
      <c r="N192" s="381"/>
      <c r="O192" s="381"/>
      <c r="P192" s="381"/>
      <c r="Q192" s="381"/>
      <c r="R192" s="381"/>
      <c r="S192" s="381"/>
      <c r="T192" s="382"/>
      <c r="U192" s="257"/>
    </row>
    <row r="193" spans="2:21" s="3" customFormat="1" ht="75" customHeight="1" x14ac:dyDescent="0.2">
      <c r="B193" s="370"/>
      <c r="C193" s="371"/>
      <c r="D193" s="368"/>
      <c r="E193" s="369"/>
      <c r="F193" s="370" t="s">
        <v>1118</v>
      </c>
      <c r="G193" s="374"/>
      <c r="H193" s="374"/>
      <c r="I193" s="371"/>
      <c r="J193" s="380" t="s">
        <v>1101</v>
      </c>
      <c r="K193" s="381"/>
      <c r="L193" s="381"/>
      <c r="M193" s="381"/>
      <c r="N193" s="381"/>
      <c r="O193" s="381"/>
      <c r="P193" s="381"/>
      <c r="Q193" s="381"/>
      <c r="R193" s="381"/>
      <c r="S193" s="381"/>
      <c r="T193" s="382"/>
      <c r="U193" s="257"/>
    </row>
    <row r="194" spans="2:21" s="3" customFormat="1" ht="45.6" customHeight="1" x14ac:dyDescent="0.2">
      <c r="B194" s="370"/>
      <c r="C194" s="371"/>
      <c r="D194" s="368"/>
      <c r="E194" s="369"/>
      <c r="F194" s="368" t="s">
        <v>493</v>
      </c>
      <c r="G194" s="383"/>
      <c r="H194" s="383"/>
      <c r="I194" s="369"/>
      <c r="J194" s="380" t="s">
        <v>1202</v>
      </c>
      <c r="K194" s="381"/>
      <c r="L194" s="381"/>
      <c r="M194" s="381"/>
      <c r="N194" s="381"/>
      <c r="O194" s="381"/>
      <c r="P194" s="381"/>
      <c r="Q194" s="381"/>
      <c r="R194" s="381"/>
      <c r="S194" s="381"/>
      <c r="T194" s="382"/>
      <c r="U194" s="257"/>
    </row>
    <row r="195" spans="2:21" s="3" customFormat="1" ht="41.65" customHeight="1" x14ac:dyDescent="0.2">
      <c r="B195" s="474" t="s">
        <v>84</v>
      </c>
      <c r="C195" s="364" t="s">
        <v>409</v>
      </c>
      <c r="D195" s="365"/>
      <c r="E195" s="365"/>
      <c r="F195" s="365"/>
      <c r="G195" s="365"/>
      <c r="H195" s="365"/>
      <c r="I195" s="365"/>
      <c r="J195" s="365"/>
      <c r="K195" s="365"/>
      <c r="L195" s="365"/>
      <c r="M195" s="365"/>
      <c r="N195" s="365"/>
      <c r="O195" s="365"/>
      <c r="P195" s="365"/>
      <c r="Q195" s="365"/>
      <c r="R195" s="365"/>
      <c r="S195" s="365"/>
      <c r="T195" s="366"/>
    </row>
    <row r="196" spans="2:21" s="3" customFormat="1" ht="22.5" customHeight="1" x14ac:dyDescent="0.2">
      <c r="B196" s="475"/>
      <c r="C196" s="384" t="s">
        <v>114</v>
      </c>
      <c r="D196" s="385"/>
      <c r="E196" s="385"/>
      <c r="F196" s="385"/>
      <c r="G196" s="385"/>
      <c r="H196" s="385"/>
      <c r="I196" s="385"/>
      <c r="J196" s="385"/>
      <c r="K196" s="385"/>
      <c r="L196" s="386"/>
      <c r="M196" s="384"/>
      <c r="N196" s="385"/>
      <c r="O196" s="385"/>
      <c r="P196" s="385"/>
      <c r="Q196" s="385"/>
      <c r="R196" s="385"/>
      <c r="S196" s="385"/>
      <c r="T196" s="386"/>
    </row>
    <row r="197" spans="2:21" s="3" customFormat="1" ht="22.5" customHeight="1" x14ac:dyDescent="0.2">
      <c r="B197" s="475"/>
      <c r="C197" s="367" t="s">
        <v>72</v>
      </c>
      <c r="D197" s="367"/>
      <c r="E197" s="367"/>
      <c r="F197" s="367" t="s">
        <v>348</v>
      </c>
      <c r="G197" s="367"/>
      <c r="H197" s="367" t="s">
        <v>62</v>
      </c>
      <c r="I197" s="367"/>
      <c r="J197" s="367" t="s">
        <v>85</v>
      </c>
      <c r="K197" s="367"/>
      <c r="L197" s="367"/>
      <c r="M197" s="447"/>
      <c r="N197" s="448"/>
      <c r="O197" s="448"/>
      <c r="P197" s="448"/>
      <c r="Q197" s="448"/>
      <c r="R197" s="448"/>
      <c r="S197" s="448"/>
      <c r="T197" s="449"/>
    </row>
    <row r="198" spans="2:21" s="3" customFormat="1" ht="22.5" customHeight="1" x14ac:dyDescent="0.2">
      <c r="B198" s="475"/>
      <c r="C198" s="456" t="s">
        <v>74</v>
      </c>
      <c r="D198" s="456"/>
      <c r="E198" s="456"/>
      <c r="F198" s="483">
        <f>+H201/100</f>
        <v>0.54620000000000002</v>
      </c>
      <c r="G198" s="483"/>
      <c r="H198" s="687">
        <v>0.69410000000000005</v>
      </c>
      <c r="I198" s="687"/>
      <c r="J198" s="430">
        <f>F198-H198</f>
        <v>-0.14790000000000003</v>
      </c>
      <c r="K198" s="430"/>
      <c r="L198" s="430"/>
      <c r="M198" s="450"/>
      <c r="N198" s="451"/>
      <c r="O198" s="451"/>
      <c r="P198" s="451"/>
      <c r="Q198" s="451"/>
      <c r="R198" s="451"/>
      <c r="S198" s="451"/>
      <c r="T198" s="452"/>
    </row>
    <row r="199" spans="2:21" s="3" customFormat="1" ht="22.5" customHeight="1" x14ac:dyDescent="0.2">
      <c r="B199" s="475"/>
      <c r="C199" s="61"/>
      <c r="D199" s="61"/>
      <c r="E199" s="61"/>
      <c r="F199" s="60"/>
      <c r="G199" s="60"/>
      <c r="H199" s="60"/>
      <c r="I199" s="60"/>
      <c r="J199" s="60"/>
      <c r="K199" s="60"/>
      <c r="L199" s="60"/>
      <c r="M199" s="450"/>
      <c r="N199" s="451"/>
      <c r="O199" s="451"/>
      <c r="P199" s="451"/>
      <c r="Q199" s="451"/>
      <c r="R199" s="451"/>
      <c r="S199" s="451"/>
      <c r="T199" s="452"/>
    </row>
    <row r="200" spans="2:21" s="3" customFormat="1" ht="27" customHeight="1" x14ac:dyDescent="0.2">
      <c r="B200" s="475"/>
      <c r="C200" s="367" t="s">
        <v>75</v>
      </c>
      <c r="D200" s="367"/>
      <c r="E200" s="375" t="s">
        <v>64</v>
      </c>
      <c r="F200" s="376"/>
      <c r="G200" s="63" t="s">
        <v>76</v>
      </c>
      <c r="H200" s="430" t="s">
        <v>77</v>
      </c>
      <c r="I200" s="430"/>
      <c r="J200" s="63" t="s">
        <v>78</v>
      </c>
      <c r="K200" s="430" t="s">
        <v>79</v>
      </c>
      <c r="L200" s="430"/>
      <c r="M200" s="450"/>
      <c r="N200" s="451"/>
      <c r="O200" s="451"/>
      <c r="P200" s="451"/>
      <c r="Q200" s="451"/>
      <c r="R200" s="451"/>
      <c r="S200" s="451"/>
      <c r="T200" s="452"/>
    </row>
    <row r="201" spans="2:21" s="3" customFormat="1" ht="30" customHeight="1" x14ac:dyDescent="0.2">
      <c r="B201" s="475"/>
      <c r="C201" s="445">
        <f>I144</f>
        <v>43044</v>
      </c>
      <c r="D201" s="445"/>
      <c r="E201" s="431">
        <f>J144</f>
        <v>44772</v>
      </c>
      <c r="F201" s="432"/>
      <c r="G201" s="17">
        <f>K144</f>
        <v>1728</v>
      </c>
      <c r="H201" s="387">
        <v>54.62</v>
      </c>
      <c r="I201" s="388"/>
      <c r="J201" s="388"/>
      <c r="K201" s="388"/>
      <c r="L201" s="389"/>
      <c r="M201" s="450"/>
      <c r="N201" s="451"/>
      <c r="O201" s="451"/>
      <c r="P201" s="451"/>
      <c r="Q201" s="451"/>
      <c r="R201" s="451"/>
      <c r="S201" s="451"/>
      <c r="T201" s="452"/>
    </row>
    <row r="202" spans="2:21" s="3" customFormat="1" ht="25.5" customHeight="1" x14ac:dyDescent="0.2">
      <c r="B202" s="475"/>
      <c r="C202" s="61"/>
      <c r="D202" s="62"/>
      <c r="E202" s="59"/>
      <c r="F202" s="17"/>
      <c r="G202" s="20"/>
      <c r="H202" s="20"/>
      <c r="I202" s="17"/>
      <c r="J202" s="19"/>
      <c r="K202" s="19"/>
      <c r="L202" s="60"/>
      <c r="M202" s="450"/>
      <c r="N202" s="451"/>
      <c r="O202" s="451"/>
      <c r="P202" s="451"/>
      <c r="Q202" s="451"/>
      <c r="R202" s="451"/>
      <c r="S202" s="451"/>
      <c r="T202" s="452"/>
    </row>
    <row r="203" spans="2:21" s="3" customFormat="1" ht="19.5" customHeight="1" x14ac:dyDescent="0.2">
      <c r="B203" s="475"/>
      <c r="C203" s="384" t="s">
        <v>80</v>
      </c>
      <c r="D203" s="385"/>
      <c r="E203" s="385"/>
      <c r="F203" s="385"/>
      <c r="G203" s="385"/>
      <c r="H203" s="385"/>
      <c r="I203" s="385"/>
      <c r="J203" s="385"/>
      <c r="K203" s="385"/>
      <c r="L203" s="386"/>
      <c r="M203" s="453"/>
      <c r="N203" s="454"/>
      <c r="O203" s="454"/>
      <c r="P203" s="454"/>
      <c r="Q203" s="454"/>
      <c r="R203" s="454"/>
      <c r="S203" s="454"/>
      <c r="T203" s="455"/>
    </row>
    <row r="204" spans="2:21" s="3" customFormat="1" ht="22.5" customHeight="1" x14ac:dyDescent="0.2">
      <c r="B204" s="475"/>
      <c r="C204" s="439" t="s">
        <v>81</v>
      </c>
      <c r="D204" s="440"/>
      <c r="E204" s="440"/>
      <c r="F204" s="441"/>
      <c r="G204" s="695" t="s">
        <v>494</v>
      </c>
      <c r="H204" s="695"/>
      <c r="I204" s="695"/>
      <c r="J204" s="695"/>
      <c r="K204" s="695" t="s">
        <v>82</v>
      </c>
      <c r="L204" s="695"/>
      <c r="M204" s="695"/>
      <c r="N204" s="695"/>
      <c r="O204" s="695"/>
      <c r="P204" s="695"/>
      <c r="Q204" s="695"/>
      <c r="R204" s="695"/>
      <c r="S204" s="695"/>
      <c r="T204" s="695"/>
    </row>
    <row r="205" spans="2:21" ht="35.25" customHeight="1" x14ac:dyDescent="0.2">
      <c r="B205" s="475"/>
      <c r="C205" s="533" t="s">
        <v>83</v>
      </c>
      <c r="D205" s="533"/>
      <c r="E205" s="439" t="s">
        <v>349</v>
      </c>
      <c r="F205" s="441"/>
      <c r="G205" s="695"/>
      <c r="H205" s="695"/>
      <c r="I205" s="695"/>
      <c r="J205" s="695"/>
      <c r="K205" s="695"/>
      <c r="L205" s="695"/>
      <c r="M205" s="695"/>
      <c r="N205" s="695"/>
      <c r="O205" s="695"/>
      <c r="P205" s="695"/>
      <c r="Q205" s="695"/>
      <c r="R205" s="695"/>
      <c r="S205" s="695"/>
      <c r="T205" s="695"/>
    </row>
    <row r="206" spans="2:21" ht="86.45" customHeight="1" x14ac:dyDescent="0.2">
      <c r="B206" s="475"/>
      <c r="C206" s="372" t="s">
        <v>1059</v>
      </c>
      <c r="D206" s="373"/>
      <c r="E206" s="372"/>
      <c r="F206" s="373"/>
      <c r="G206" s="370" t="s">
        <v>1060</v>
      </c>
      <c r="H206" s="374"/>
      <c r="I206" s="374"/>
      <c r="J206" s="371"/>
      <c r="K206" s="380" t="s">
        <v>1146</v>
      </c>
      <c r="L206" s="381"/>
      <c r="M206" s="381"/>
      <c r="N206" s="381"/>
      <c r="O206" s="381"/>
      <c r="P206" s="381"/>
      <c r="Q206" s="381"/>
      <c r="R206" s="381"/>
      <c r="S206" s="381"/>
      <c r="T206" s="382"/>
      <c r="U206" s="258"/>
    </row>
    <row r="207" spans="2:21" ht="75" customHeight="1" x14ac:dyDescent="0.2">
      <c r="B207" s="475"/>
      <c r="C207" s="372" t="s">
        <v>1061</v>
      </c>
      <c r="D207" s="373"/>
      <c r="E207" s="372"/>
      <c r="F207" s="373"/>
      <c r="G207" s="370" t="s">
        <v>1062</v>
      </c>
      <c r="H207" s="374"/>
      <c r="I207" s="374"/>
      <c r="J207" s="371"/>
      <c r="K207" s="380" t="s">
        <v>1147</v>
      </c>
      <c r="L207" s="381"/>
      <c r="M207" s="381"/>
      <c r="N207" s="381"/>
      <c r="O207" s="381"/>
      <c r="P207" s="381"/>
      <c r="Q207" s="381"/>
      <c r="R207" s="381"/>
      <c r="S207" s="381"/>
      <c r="T207" s="382"/>
      <c r="U207" s="258"/>
    </row>
    <row r="208" spans="2:21" ht="117" customHeight="1" x14ac:dyDescent="0.2">
      <c r="B208" s="475"/>
      <c r="C208" s="372" t="s">
        <v>1063</v>
      </c>
      <c r="D208" s="373"/>
      <c r="E208" s="372"/>
      <c r="F208" s="373"/>
      <c r="G208" s="370" t="s">
        <v>1064</v>
      </c>
      <c r="H208" s="374"/>
      <c r="I208" s="374"/>
      <c r="J208" s="371"/>
      <c r="K208" s="380" t="s">
        <v>1205</v>
      </c>
      <c r="L208" s="381"/>
      <c r="M208" s="381"/>
      <c r="N208" s="381"/>
      <c r="O208" s="381"/>
      <c r="P208" s="381"/>
      <c r="Q208" s="381"/>
      <c r="R208" s="381"/>
      <c r="S208" s="381"/>
      <c r="T208" s="382"/>
      <c r="U208" s="258"/>
    </row>
    <row r="209" spans="2:21" ht="157.9" customHeight="1" x14ac:dyDescent="0.2">
      <c r="B209" s="475"/>
      <c r="C209" s="372" t="s">
        <v>1065</v>
      </c>
      <c r="D209" s="373"/>
      <c r="E209" s="372" t="s">
        <v>1066</v>
      </c>
      <c r="F209" s="373"/>
      <c r="G209" s="370" t="s">
        <v>1148</v>
      </c>
      <c r="H209" s="374"/>
      <c r="I209" s="374"/>
      <c r="J209" s="371"/>
      <c r="K209" s="380" t="s">
        <v>1218</v>
      </c>
      <c r="L209" s="381"/>
      <c r="M209" s="381"/>
      <c r="N209" s="381"/>
      <c r="O209" s="381"/>
      <c r="P209" s="381"/>
      <c r="Q209" s="381"/>
      <c r="R209" s="381"/>
      <c r="S209" s="381"/>
      <c r="T209" s="382"/>
      <c r="U209" s="258"/>
    </row>
    <row r="210" spans="2:21" ht="145.15" customHeight="1" x14ac:dyDescent="0.2">
      <c r="B210" s="475"/>
      <c r="C210" s="372" t="s">
        <v>1067</v>
      </c>
      <c r="D210" s="373"/>
      <c r="E210" s="372"/>
      <c r="F210" s="373"/>
      <c r="G210" s="370" t="s">
        <v>1120</v>
      </c>
      <c r="H210" s="374"/>
      <c r="I210" s="374"/>
      <c r="J210" s="371"/>
      <c r="K210" s="380" t="s">
        <v>1152</v>
      </c>
      <c r="L210" s="381"/>
      <c r="M210" s="381"/>
      <c r="N210" s="381"/>
      <c r="O210" s="381"/>
      <c r="P210" s="381"/>
      <c r="Q210" s="381"/>
      <c r="R210" s="381"/>
      <c r="S210" s="381"/>
      <c r="T210" s="382"/>
      <c r="U210" s="258"/>
    </row>
    <row r="211" spans="2:21" s="3" customFormat="1" ht="140.44999999999999" customHeight="1" x14ac:dyDescent="0.2">
      <c r="B211" s="475"/>
      <c r="C211" s="372" t="s">
        <v>1068</v>
      </c>
      <c r="D211" s="373"/>
      <c r="E211" s="372"/>
      <c r="F211" s="373"/>
      <c r="G211" s="370" t="s">
        <v>1069</v>
      </c>
      <c r="H211" s="374"/>
      <c r="I211" s="374"/>
      <c r="J211" s="371"/>
      <c r="K211" s="380" t="s">
        <v>1206</v>
      </c>
      <c r="L211" s="381"/>
      <c r="M211" s="381"/>
      <c r="N211" s="381"/>
      <c r="O211" s="381"/>
      <c r="P211" s="381"/>
      <c r="Q211" s="381"/>
      <c r="R211" s="381"/>
      <c r="S211" s="381"/>
      <c r="T211" s="382"/>
      <c r="U211" s="257"/>
    </row>
    <row r="212" spans="2:21" s="3" customFormat="1" ht="156.6" customHeight="1" x14ac:dyDescent="0.2">
      <c r="B212" s="475"/>
      <c r="C212" s="372" t="s">
        <v>1070</v>
      </c>
      <c r="D212" s="373"/>
      <c r="E212" s="372"/>
      <c r="F212" s="373"/>
      <c r="G212" s="370" t="s">
        <v>1071</v>
      </c>
      <c r="H212" s="374"/>
      <c r="I212" s="374"/>
      <c r="J212" s="371"/>
      <c r="K212" s="380" t="s">
        <v>1207</v>
      </c>
      <c r="L212" s="381"/>
      <c r="M212" s="381"/>
      <c r="N212" s="381"/>
      <c r="O212" s="381"/>
      <c r="P212" s="381"/>
      <c r="Q212" s="381"/>
      <c r="R212" s="381"/>
      <c r="S212" s="381"/>
      <c r="T212" s="382"/>
      <c r="U212" s="257"/>
    </row>
    <row r="213" spans="2:21" s="3" customFormat="1" ht="67.900000000000006" customHeight="1" x14ac:dyDescent="0.2">
      <c r="B213" s="475"/>
      <c r="C213" s="372" t="s">
        <v>1072</v>
      </c>
      <c r="D213" s="373"/>
      <c r="E213" s="372" t="s">
        <v>767</v>
      </c>
      <c r="F213" s="373"/>
      <c r="G213" s="370" t="s">
        <v>1073</v>
      </c>
      <c r="H213" s="374"/>
      <c r="I213" s="374"/>
      <c r="J213" s="371"/>
      <c r="K213" s="380" t="s">
        <v>981</v>
      </c>
      <c r="L213" s="381"/>
      <c r="M213" s="381"/>
      <c r="N213" s="381"/>
      <c r="O213" s="381"/>
      <c r="P213" s="381"/>
      <c r="Q213" s="381"/>
      <c r="R213" s="381"/>
      <c r="S213" s="381"/>
      <c r="T213" s="382"/>
      <c r="U213" s="257"/>
    </row>
    <row r="214" spans="2:21" s="3" customFormat="1" ht="304.89999999999998" customHeight="1" x14ac:dyDescent="0.2">
      <c r="B214" s="475"/>
      <c r="C214" s="372" t="s">
        <v>606</v>
      </c>
      <c r="D214" s="373"/>
      <c r="E214" s="372" t="s">
        <v>742</v>
      </c>
      <c r="F214" s="373"/>
      <c r="G214" s="370" t="s">
        <v>1103</v>
      </c>
      <c r="H214" s="374"/>
      <c r="I214" s="374"/>
      <c r="J214" s="371"/>
      <c r="K214" s="380" t="s">
        <v>1208</v>
      </c>
      <c r="L214" s="381"/>
      <c r="M214" s="381"/>
      <c r="N214" s="381"/>
      <c r="O214" s="381"/>
      <c r="P214" s="381"/>
      <c r="Q214" s="381"/>
      <c r="R214" s="381"/>
      <c r="S214" s="381"/>
      <c r="T214" s="382"/>
      <c r="U214" s="257"/>
    </row>
    <row r="215" spans="2:21" s="3" customFormat="1" ht="112.15" customHeight="1" x14ac:dyDescent="0.2">
      <c r="B215" s="475"/>
      <c r="C215" s="372" t="s">
        <v>1074</v>
      </c>
      <c r="D215" s="373"/>
      <c r="E215" s="372"/>
      <c r="F215" s="373"/>
      <c r="G215" s="370" t="s">
        <v>1075</v>
      </c>
      <c r="H215" s="374"/>
      <c r="I215" s="374"/>
      <c r="J215" s="371"/>
      <c r="K215" s="380" t="s">
        <v>1011</v>
      </c>
      <c r="L215" s="381"/>
      <c r="M215" s="381"/>
      <c r="N215" s="381"/>
      <c r="O215" s="381"/>
      <c r="P215" s="381"/>
      <c r="Q215" s="381"/>
      <c r="R215" s="381"/>
      <c r="S215" s="381"/>
      <c r="T215" s="382"/>
      <c r="U215" s="257"/>
    </row>
    <row r="216" spans="2:21" s="3" customFormat="1" ht="100.9" customHeight="1" x14ac:dyDescent="0.2">
      <c r="B216" s="475"/>
      <c r="C216" s="372" t="s">
        <v>1076</v>
      </c>
      <c r="D216" s="373"/>
      <c r="E216" s="372"/>
      <c r="F216" s="373"/>
      <c r="G216" s="370" t="s">
        <v>1077</v>
      </c>
      <c r="H216" s="374"/>
      <c r="I216" s="374"/>
      <c r="J216" s="371"/>
      <c r="K216" s="380" t="s">
        <v>1012</v>
      </c>
      <c r="L216" s="381"/>
      <c r="M216" s="381"/>
      <c r="N216" s="381"/>
      <c r="O216" s="381"/>
      <c r="P216" s="381"/>
      <c r="Q216" s="381"/>
      <c r="R216" s="381"/>
      <c r="S216" s="381"/>
      <c r="T216" s="382"/>
      <c r="U216" s="257"/>
    </row>
    <row r="217" spans="2:21" s="3" customFormat="1" ht="201.6" customHeight="1" x14ac:dyDescent="0.2">
      <c r="B217" s="98"/>
      <c r="C217" s="372" t="s">
        <v>508</v>
      </c>
      <c r="D217" s="373"/>
      <c r="E217" s="372" t="s">
        <v>763</v>
      </c>
      <c r="F217" s="373"/>
      <c r="G217" s="370" t="s">
        <v>982</v>
      </c>
      <c r="H217" s="374"/>
      <c r="I217" s="374"/>
      <c r="J217" s="371"/>
      <c r="K217" s="380" t="s">
        <v>1121</v>
      </c>
      <c r="L217" s="381"/>
      <c r="M217" s="381"/>
      <c r="N217" s="381"/>
      <c r="O217" s="381"/>
      <c r="P217" s="381"/>
      <c r="Q217" s="381"/>
      <c r="R217" s="381"/>
      <c r="S217" s="381"/>
      <c r="T217" s="382"/>
      <c r="U217" s="257"/>
    </row>
    <row r="218" spans="2:21" s="3" customFormat="1" ht="72" customHeight="1" x14ac:dyDescent="0.2">
      <c r="B218" s="98"/>
      <c r="C218" s="372" t="s">
        <v>495</v>
      </c>
      <c r="D218" s="373"/>
      <c r="E218" s="372"/>
      <c r="F218" s="373"/>
      <c r="G218" s="391" t="s">
        <v>741</v>
      </c>
      <c r="H218" s="391"/>
      <c r="I218" s="391"/>
      <c r="J218" s="391"/>
      <c r="K218" s="380" t="s">
        <v>1122</v>
      </c>
      <c r="L218" s="381"/>
      <c r="M218" s="381"/>
      <c r="N218" s="381"/>
      <c r="O218" s="381"/>
      <c r="P218" s="381"/>
      <c r="Q218" s="381"/>
      <c r="R218" s="381"/>
      <c r="S218" s="381"/>
      <c r="T218" s="382"/>
      <c r="U218" s="257"/>
    </row>
    <row r="219" spans="2:21" s="3" customFormat="1" ht="51" customHeight="1" x14ac:dyDescent="0.2">
      <c r="B219" s="98"/>
      <c r="C219" s="372" t="s">
        <v>514</v>
      </c>
      <c r="D219" s="373"/>
      <c r="E219" s="372"/>
      <c r="F219" s="373"/>
      <c r="G219" s="391" t="s">
        <v>743</v>
      </c>
      <c r="H219" s="391"/>
      <c r="I219" s="391"/>
      <c r="J219" s="391"/>
      <c r="K219" s="390" t="s">
        <v>1209</v>
      </c>
      <c r="L219" s="390"/>
      <c r="M219" s="390"/>
      <c r="N219" s="390"/>
      <c r="O219" s="390"/>
      <c r="P219" s="390"/>
      <c r="Q219" s="390"/>
      <c r="R219" s="390"/>
      <c r="S219" s="390"/>
      <c r="T219" s="390"/>
      <c r="U219" s="257"/>
    </row>
    <row r="220" spans="2:21" s="3" customFormat="1" ht="57.6" customHeight="1" x14ac:dyDescent="0.2">
      <c r="B220" s="111"/>
      <c r="C220" s="372" t="s">
        <v>1078</v>
      </c>
      <c r="D220" s="373"/>
      <c r="E220" s="372"/>
      <c r="F220" s="373"/>
      <c r="G220" s="391" t="s">
        <v>1079</v>
      </c>
      <c r="H220" s="391"/>
      <c r="I220" s="391"/>
      <c r="J220" s="391"/>
      <c r="K220" s="380" t="s">
        <v>983</v>
      </c>
      <c r="L220" s="381"/>
      <c r="M220" s="381"/>
      <c r="N220" s="381"/>
      <c r="O220" s="381"/>
      <c r="P220" s="381"/>
      <c r="Q220" s="381"/>
      <c r="R220" s="381"/>
      <c r="S220" s="381"/>
      <c r="T220" s="382"/>
      <c r="U220" s="257"/>
    </row>
    <row r="221" spans="2:21" s="3" customFormat="1" ht="114" customHeight="1" x14ac:dyDescent="0.2">
      <c r="B221" s="111"/>
      <c r="C221" s="372" t="s">
        <v>1080</v>
      </c>
      <c r="D221" s="373"/>
      <c r="E221" s="372"/>
      <c r="F221" s="373"/>
      <c r="G221" s="391" t="s">
        <v>1081</v>
      </c>
      <c r="H221" s="391"/>
      <c r="I221" s="391"/>
      <c r="J221" s="391"/>
      <c r="K221" s="380" t="s">
        <v>1210</v>
      </c>
      <c r="L221" s="381"/>
      <c r="M221" s="381"/>
      <c r="N221" s="381"/>
      <c r="O221" s="381"/>
      <c r="P221" s="381"/>
      <c r="Q221" s="381"/>
      <c r="R221" s="381"/>
      <c r="S221" s="381"/>
      <c r="T221" s="382"/>
      <c r="U221" s="257"/>
    </row>
    <row r="222" spans="2:21" s="3" customFormat="1" ht="85.15" customHeight="1" x14ac:dyDescent="0.2">
      <c r="B222" s="112"/>
      <c r="C222" s="372" t="s">
        <v>764</v>
      </c>
      <c r="D222" s="373"/>
      <c r="E222" s="372"/>
      <c r="F222" s="373"/>
      <c r="G222" s="391" t="s">
        <v>1211</v>
      </c>
      <c r="H222" s="391"/>
      <c r="I222" s="391"/>
      <c r="J222" s="391"/>
      <c r="K222" s="380" t="s">
        <v>1219</v>
      </c>
      <c r="L222" s="381"/>
      <c r="M222" s="381"/>
      <c r="N222" s="381"/>
      <c r="O222" s="381"/>
      <c r="P222" s="381"/>
      <c r="Q222" s="381"/>
      <c r="R222" s="381"/>
      <c r="S222" s="381"/>
      <c r="T222" s="382"/>
      <c r="U222" s="257"/>
    </row>
    <row r="223" spans="2:21" s="3" customFormat="1" ht="71.45" customHeight="1" x14ac:dyDescent="0.2">
      <c r="B223" s="112"/>
      <c r="C223" s="372" t="s">
        <v>595</v>
      </c>
      <c r="D223" s="373"/>
      <c r="E223" s="372"/>
      <c r="F223" s="373"/>
      <c r="G223" s="370" t="s">
        <v>596</v>
      </c>
      <c r="H223" s="374"/>
      <c r="I223" s="374"/>
      <c r="J223" s="371"/>
      <c r="K223" s="380" t="s">
        <v>1015</v>
      </c>
      <c r="L223" s="381"/>
      <c r="M223" s="381"/>
      <c r="N223" s="381"/>
      <c r="O223" s="381"/>
      <c r="P223" s="381"/>
      <c r="Q223" s="381"/>
      <c r="R223" s="381"/>
      <c r="S223" s="381"/>
      <c r="T223" s="382"/>
      <c r="U223" s="257"/>
    </row>
    <row r="224" spans="2:21" s="3" customFormat="1" ht="145.15" customHeight="1" x14ac:dyDescent="0.2">
      <c r="B224" s="113"/>
      <c r="C224" s="372" t="s">
        <v>1082</v>
      </c>
      <c r="D224" s="373"/>
      <c r="E224" s="372"/>
      <c r="F224" s="373"/>
      <c r="G224" s="370" t="s">
        <v>1149</v>
      </c>
      <c r="H224" s="374"/>
      <c r="I224" s="374"/>
      <c r="J224" s="371"/>
      <c r="K224" s="380" t="s">
        <v>1212</v>
      </c>
      <c r="L224" s="381"/>
      <c r="M224" s="381"/>
      <c r="N224" s="381"/>
      <c r="O224" s="381"/>
      <c r="P224" s="381"/>
      <c r="Q224" s="381"/>
      <c r="R224" s="381"/>
      <c r="S224" s="381"/>
      <c r="T224" s="382"/>
      <c r="U224" s="257"/>
    </row>
    <row r="225" spans="2:21" s="3" customFormat="1" ht="100.15" customHeight="1" x14ac:dyDescent="0.2">
      <c r="B225" s="113"/>
      <c r="C225" s="372" t="s">
        <v>1083</v>
      </c>
      <c r="D225" s="373"/>
      <c r="E225" s="372"/>
      <c r="F225" s="373"/>
      <c r="G225" s="370" t="s">
        <v>1084</v>
      </c>
      <c r="H225" s="374"/>
      <c r="I225" s="374"/>
      <c r="J225" s="371"/>
      <c r="K225" s="380" t="s">
        <v>1150</v>
      </c>
      <c r="L225" s="381"/>
      <c r="M225" s="381"/>
      <c r="N225" s="381"/>
      <c r="O225" s="381"/>
      <c r="P225" s="381"/>
      <c r="Q225" s="381"/>
      <c r="R225" s="381"/>
      <c r="S225" s="381"/>
      <c r="T225" s="382"/>
      <c r="U225" s="257"/>
    </row>
    <row r="226" spans="2:21" s="3" customFormat="1" ht="43.9" customHeight="1" x14ac:dyDescent="0.2">
      <c r="B226" s="113"/>
      <c r="C226" s="372" t="s">
        <v>1085</v>
      </c>
      <c r="D226" s="373"/>
      <c r="E226" s="372"/>
      <c r="F226" s="373"/>
      <c r="G226" s="370" t="s">
        <v>1086</v>
      </c>
      <c r="H226" s="374"/>
      <c r="I226" s="374"/>
      <c r="J226" s="371"/>
      <c r="K226" s="446" t="s">
        <v>768</v>
      </c>
      <c r="L226" s="381"/>
      <c r="M226" s="381"/>
      <c r="N226" s="381"/>
      <c r="O226" s="381"/>
      <c r="P226" s="381"/>
      <c r="Q226" s="381"/>
      <c r="R226" s="381"/>
      <c r="S226" s="381"/>
      <c r="T226" s="382"/>
      <c r="U226" s="257"/>
    </row>
    <row r="227" spans="2:21" s="3" customFormat="1" ht="118.9" customHeight="1" x14ac:dyDescent="0.2">
      <c r="B227" s="112"/>
      <c r="C227" s="372" t="s">
        <v>1044</v>
      </c>
      <c r="D227" s="373"/>
      <c r="E227" s="372"/>
      <c r="F227" s="373"/>
      <c r="G227" s="370" t="s">
        <v>1087</v>
      </c>
      <c r="H227" s="374"/>
      <c r="I227" s="374"/>
      <c r="J227" s="371"/>
      <c r="K227" s="380" t="s">
        <v>1213</v>
      </c>
      <c r="L227" s="381"/>
      <c r="M227" s="381"/>
      <c r="N227" s="381"/>
      <c r="O227" s="381"/>
      <c r="P227" s="381"/>
      <c r="Q227" s="381"/>
      <c r="R227" s="381"/>
      <c r="S227" s="381"/>
      <c r="T227" s="382"/>
      <c r="U227" s="257"/>
    </row>
    <row r="228" spans="2:21" s="3" customFormat="1" ht="48.6" customHeight="1" x14ac:dyDescent="0.2">
      <c r="B228" s="123"/>
      <c r="C228" s="372" t="s">
        <v>1088</v>
      </c>
      <c r="D228" s="373"/>
      <c r="E228" s="372" t="s">
        <v>1089</v>
      </c>
      <c r="F228" s="373"/>
      <c r="G228" s="370" t="s">
        <v>1090</v>
      </c>
      <c r="H228" s="374"/>
      <c r="I228" s="374"/>
      <c r="J228" s="371"/>
      <c r="K228" s="380" t="s">
        <v>1214</v>
      </c>
      <c r="L228" s="381"/>
      <c r="M228" s="381"/>
      <c r="N228" s="381"/>
      <c r="O228" s="381"/>
      <c r="P228" s="381"/>
      <c r="Q228" s="381"/>
      <c r="R228" s="381"/>
      <c r="S228" s="381"/>
      <c r="T228" s="382"/>
      <c r="U228" s="257"/>
    </row>
    <row r="229" spans="2:21" s="3" customFormat="1" ht="54" customHeight="1" x14ac:dyDescent="0.2">
      <c r="B229" s="123"/>
      <c r="C229" s="372" t="s">
        <v>1091</v>
      </c>
      <c r="D229" s="373"/>
      <c r="E229" s="372"/>
      <c r="F229" s="373"/>
      <c r="G229" s="370" t="s">
        <v>1092</v>
      </c>
      <c r="H229" s="374"/>
      <c r="I229" s="374"/>
      <c r="J229" s="371"/>
      <c r="K229" s="380" t="s">
        <v>1104</v>
      </c>
      <c r="L229" s="381"/>
      <c r="M229" s="381"/>
      <c r="N229" s="381"/>
      <c r="O229" s="381"/>
      <c r="P229" s="381"/>
      <c r="Q229" s="381"/>
      <c r="R229" s="381"/>
      <c r="S229" s="381"/>
      <c r="T229" s="382"/>
      <c r="U229" s="257"/>
    </row>
    <row r="230" spans="2:21" s="3" customFormat="1" ht="73.150000000000006" customHeight="1" x14ac:dyDescent="0.2">
      <c r="B230" s="124"/>
      <c r="C230" s="372" t="s">
        <v>1093</v>
      </c>
      <c r="D230" s="373"/>
      <c r="E230" s="372" t="s">
        <v>1094</v>
      </c>
      <c r="F230" s="373"/>
      <c r="G230" s="370" t="s">
        <v>1095</v>
      </c>
      <c r="H230" s="374"/>
      <c r="I230" s="374"/>
      <c r="J230" s="371"/>
      <c r="K230" s="380" t="s">
        <v>984</v>
      </c>
      <c r="L230" s="381"/>
      <c r="M230" s="381"/>
      <c r="N230" s="381"/>
      <c r="O230" s="381"/>
      <c r="P230" s="381"/>
      <c r="Q230" s="381"/>
      <c r="R230" s="381"/>
      <c r="S230" s="381"/>
      <c r="T230" s="382"/>
      <c r="U230" s="257"/>
    </row>
    <row r="231" spans="2:21" s="3" customFormat="1" ht="308.45" customHeight="1" x14ac:dyDescent="0.2">
      <c r="B231" s="134"/>
      <c r="C231" s="372" t="s">
        <v>730</v>
      </c>
      <c r="D231" s="373"/>
      <c r="E231" s="372" t="s">
        <v>773</v>
      </c>
      <c r="F231" s="373"/>
      <c r="G231" s="370" t="s">
        <v>1096</v>
      </c>
      <c r="H231" s="374"/>
      <c r="I231" s="374"/>
      <c r="J231" s="371"/>
      <c r="K231" s="380" t="s">
        <v>1215</v>
      </c>
      <c r="L231" s="381"/>
      <c r="M231" s="381"/>
      <c r="N231" s="381"/>
      <c r="O231" s="381"/>
      <c r="P231" s="381"/>
      <c r="Q231" s="381"/>
      <c r="R231" s="381"/>
      <c r="S231" s="381"/>
      <c r="T231" s="382"/>
      <c r="U231" s="257"/>
    </row>
    <row r="232" spans="2:21" s="3" customFormat="1" ht="83.45" customHeight="1" x14ac:dyDescent="0.2">
      <c r="B232" s="271"/>
      <c r="C232" s="372" t="s">
        <v>1045</v>
      </c>
      <c r="D232" s="373"/>
      <c r="E232" s="372"/>
      <c r="F232" s="373"/>
      <c r="G232" s="370" t="s">
        <v>1046</v>
      </c>
      <c r="H232" s="374"/>
      <c r="I232" s="374"/>
      <c r="J232" s="371"/>
      <c r="K232" s="380" t="s">
        <v>1151</v>
      </c>
      <c r="L232" s="381"/>
      <c r="M232" s="381"/>
      <c r="N232" s="381"/>
      <c r="O232" s="381"/>
      <c r="P232" s="381"/>
      <c r="Q232" s="381"/>
      <c r="R232" s="381"/>
      <c r="S232" s="381"/>
      <c r="T232" s="382"/>
      <c r="U232" s="257"/>
    </row>
    <row r="233" spans="2:21" s="3" customFormat="1" ht="157.9" customHeight="1" x14ac:dyDescent="0.2">
      <c r="B233" s="313"/>
      <c r="C233" s="372" t="s">
        <v>985</v>
      </c>
      <c r="D233" s="373"/>
      <c r="E233" s="372"/>
      <c r="F233" s="373"/>
      <c r="G233" s="370" t="s">
        <v>1123</v>
      </c>
      <c r="H233" s="374"/>
      <c r="I233" s="374"/>
      <c r="J233" s="371"/>
      <c r="K233" s="380" t="s">
        <v>1216</v>
      </c>
      <c r="L233" s="381"/>
      <c r="M233" s="381"/>
      <c r="N233" s="381"/>
      <c r="O233" s="381"/>
      <c r="P233" s="381"/>
      <c r="Q233" s="381"/>
      <c r="R233" s="381"/>
      <c r="S233" s="381"/>
      <c r="T233" s="382"/>
      <c r="U233" s="257"/>
    </row>
    <row r="234" spans="2:21" s="3" customFormat="1" ht="55.15" customHeight="1" x14ac:dyDescent="0.2">
      <c r="B234" s="313"/>
      <c r="C234" s="372" t="s">
        <v>731</v>
      </c>
      <c r="D234" s="373"/>
      <c r="E234" s="372"/>
      <c r="F234" s="373"/>
      <c r="G234" s="370" t="s">
        <v>732</v>
      </c>
      <c r="H234" s="374"/>
      <c r="I234" s="374"/>
      <c r="J234" s="371"/>
      <c r="K234" s="380" t="s">
        <v>1217</v>
      </c>
      <c r="L234" s="381"/>
      <c r="M234" s="381"/>
      <c r="N234" s="381"/>
      <c r="O234" s="381"/>
      <c r="P234" s="381"/>
      <c r="Q234" s="381"/>
      <c r="R234" s="381"/>
      <c r="S234" s="381"/>
      <c r="T234" s="382"/>
      <c r="U234" s="257"/>
    </row>
    <row r="235" spans="2:21" s="3" customFormat="1" ht="37.9" customHeight="1" x14ac:dyDescent="0.2">
      <c r="B235" s="271"/>
      <c r="C235" s="372"/>
      <c r="D235" s="373"/>
      <c r="E235" s="372"/>
      <c r="F235" s="373"/>
      <c r="G235" s="370" t="s">
        <v>740</v>
      </c>
      <c r="H235" s="374"/>
      <c r="I235" s="374"/>
      <c r="J235" s="371"/>
      <c r="K235" s="380" t="s">
        <v>1013</v>
      </c>
      <c r="L235" s="381"/>
      <c r="M235" s="381"/>
      <c r="N235" s="381"/>
      <c r="O235" s="381"/>
      <c r="P235" s="381"/>
      <c r="Q235" s="381"/>
      <c r="R235" s="381"/>
      <c r="S235" s="381"/>
      <c r="T235" s="382"/>
      <c r="U235" s="257"/>
    </row>
    <row r="236" spans="2:21" s="3" customFormat="1" ht="43.15" customHeight="1" x14ac:dyDescent="0.2">
      <c r="B236" s="112"/>
      <c r="C236" s="372"/>
      <c r="D236" s="373"/>
      <c r="E236" s="372"/>
      <c r="F236" s="373"/>
      <c r="G236" s="368" t="s">
        <v>493</v>
      </c>
      <c r="H236" s="383"/>
      <c r="I236" s="383"/>
      <c r="J236" s="369"/>
      <c r="K236" s="380" t="s">
        <v>1202</v>
      </c>
      <c r="L236" s="381"/>
      <c r="M236" s="381"/>
      <c r="N236" s="381"/>
      <c r="O236" s="381"/>
      <c r="P236" s="381"/>
      <c r="Q236" s="381"/>
      <c r="R236" s="381"/>
      <c r="S236" s="381"/>
      <c r="T236" s="382"/>
      <c r="U236" s="257"/>
    </row>
    <row r="237" spans="2:21" s="22" customFormat="1" x14ac:dyDescent="0.2">
      <c r="B237" s="458"/>
      <c r="C237" s="459"/>
      <c r="D237" s="459"/>
      <c r="E237" s="459"/>
      <c r="F237" s="459"/>
      <c r="G237" s="459"/>
      <c r="H237" s="459"/>
      <c r="I237" s="459"/>
      <c r="J237" s="459"/>
      <c r="K237" s="459"/>
      <c r="L237" s="459"/>
      <c r="M237" s="459"/>
      <c r="N237" s="459"/>
      <c r="O237" s="459"/>
      <c r="P237" s="459"/>
      <c r="Q237" s="459"/>
      <c r="R237" s="459"/>
      <c r="S237" s="459"/>
      <c r="T237" s="460"/>
    </row>
    <row r="238" spans="2:21" s="22" customFormat="1" ht="30.4" customHeight="1" x14ac:dyDescent="0.2">
      <c r="B238" s="584" t="s">
        <v>86</v>
      </c>
      <c r="C238" s="703" t="s">
        <v>405</v>
      </c>
      <c r="D238" s="704"/>
      <c r="E238" s="704"/>
      <c r="F238" s="704"/>
      <c r="G238" s="704"/>
      <c r="H238" s="704"/>
      <c r="I238" s="704"/>
      <c r="J238" s="704"/>
      <c r="K238" s="704"/>
      <c r="L238" s="704"/>
      <c r="M238" s="704"/>
      <c r="N238" s="704"/>
      <c r="O238" s="704"/>
      <c r="P238" s="704"/>
      <c r="Q238" s="704"/>
      <c r="R238" s="704"/>
      <c r="S238" s="704"/>
      <c r="T238" s="705"/>
    </row>
    <row r="239" spans="2:21" s="3" customFormat="1" ht="14.1" customHeight="1" x14ac:dyDescent="0.2">
      <c r="B239" s="585"/>
      <c r="C239" s="384" t="s">
        <v>114</v>
      </c>
      <c r="D239" s="385"/>
      <c r="E239" s="385"/>
      <c r="F239" s="385"/>
      <c r="G239" s="385"/>
      <c r="H239" s="385"/>
      <c r="I239" s="385"/>
      <c r="J239" s="385"/>
      <c r="K239" s="385"/>
      <c r="L239" s="386"/>
      <c r="M239" s="461"/>
      <c r="N239" s="462"/>
      <c r="O239" s="462"/>
      <c r="P239" s="462"/>
      <c r="Q239" s="462"/>
      <c r="R239" s="462"/>
      <c r="S239" s="462"/>
      <c r="T239" s="463"/>
    </row>
    <row r="240" spans="2:21" s="3" customFormat="1" ht="15" customHeight="1" x14ac:dyDescent="0.2">
      <c r="B240" s="585"/>
      <c r="C240" s="367" t="s">
        <v>72</v>
      </c>
      <c r="D240" s="367"/>
      <c r="E240" s="367"/>
      <c r="F240" s="367" t="s">
        <v>348</v>
      </c>
      <c r="G240" s="367"/>
      <c r="H240" s="367" t="s">
        <v>62</v>
      </c>
      <c r="I240" s="367"/>
      <c r="J240" s="367" t="s">
        <v>73</v>
      </c>
      <c r="K240" s="367"/>
      <c r="L240" s="367"/>
      <c r="M240" s="464"/>
      <c r="N240" s="465"/>
      <c r="O240" s="465"/>
      <c r="P240" s="465"/>
      <c r="Q240" s="465"/>
      <c r="R240" s="465"/>
      <c r="S240" s="465"/>
      <c r="T240" s="466"/>
    </row>
    <row r="241" spans="2:22" s="3" customFormat="1" ht="21.75" customHeight="1" x14ac:dyDescent="0.2">
      <c r="B241" s="585"/>
      <c r="C241" s="494" t="s">
        <v>74</v>
      </c>
      <c r="D241" s="495"/>
      <c r="E241" s="496"/>
      <c r="F241" s="470">
        <v>1</v>
      </c>
      <c r="G241" s="471"/>
      <c r="H241" s="470">
        <v>1</v>
      </c>
      <c r="I241" s="471"/>
      <c r="J241" s="470">
        <f>F241-H241</f>
        <v>0</v>
      </c>
      <c r="K241" s="702"/>
      <c r="L241" s="471"/>
      <c r="M241" s="464"/>
      <c r="N241" s="465"/>
      <c r="O241" s="465"/>
      <c r="P241" s="465"/>
      <c r="Q241" s="465"/>
      <c r="R241" s="465"/>
      <c r="S241" s="465"/>
      <c r="T241" s="466"/>
      <c r="V241" s="73"/>
    </row>
    <row r="242" spans="2:22" s="3" customFormat="1" ht="22.5" customHeight="1" x14ac:dyDescent="0.2">
      <c r="B242" s="585"/>
      <c r="C242" s="61"/>
      <c r="D242" s="61"/>
      <c r="E242" s="61"/>
      <c r="F242" s="60"/>
      <c r="G242" s="60"/>
      <c r="H242" s="60"/>
      <c r="I242" s="60"/>
      <c r="J242" s="60"/>
      <c r="K242" s="60"/>
      <c r="L242" s="60"/>
      <c r="M242" s="464"/>
      <c r="N242" s="465"/>
      <c r="O242" s="465"/>
      <c r="P242" s="465"/>
      <c r="Q242" s="465"/>
      <c r="R242" s="465"/>
      <c r="S242" s="465"/>
      <c r="T242" s="466"/>
    </row>
    <row r="243" spans="2:22" s="3" customFormat="1" ht="37.9" customHeight="1" x14ac:dyDescent="0.2">
      <c r="B243" s="585"/>
      <c r="C243" s="375" t="s">
        <v>75</v>
      </c>
      <c r="D243" s="376"/>
      <c r="E243" s="375" t="s">
        <v>64</v>
      </c>
      <c r="F243" s="376"/>
      <c r="G243" s="63" t="s">
        <v>76</v>
      </c>
      <c r="H243" s="678" t="s">
        <v>77</v>
      </c>
      <c r="I243" s="680"/>
      <c r="J243" s="63" t="s">
        <v>78</v>
      </c>
      <c r="K243" s="678" t="s">
        <v>79</v>
      </c>
      <c r="L243" s="680"/>
      <c r="M243" s="464"/>
      <c r="N243" s="465"/>
      <c r="O243" s="465"/>
      <c r="P243" s="465"/>
      <c r="Q243" s="465"/>
      <c r="R243" s="465"/>
      <c r="S243" s="465"/>
      <c r="T243" s="466"/>
    </row>
    <row r="244" spans="2:22" s="3" customFormat="1" ht="22.5" customHeight="1" x14ac:dyDescent="0.2">
      <c r="B244" s="585"/>
      <c r="C244" s="431">
        <v>42689</v>
      </c>
      <c r="D244" s="432"/>
      <c r="E244" s="431">
        <v>42840</v>
      </c>
      <c r="F244" s="432"/>
      <c r="G244" s="17">
        <f>+K145</f>
        <v>151</v>
      </c>
      <c r="H244" s="711">
        <f>100/G244</f>
        <v>0.66225165562913912</v>
      </c>
      <c r="I244" s="712"/>
      <c r="J244" s="17">
        <v>20</v>
      </c>
      <c r="K244" s="721">
        <v>100</v>
      </c>
      <c r="L244" s="722"/>
      <c r="M244" s="464"/>
      <c r="N244" s="465"/>
      <c r="O244" s="465"/>
      <c r="P244" s="465"/>
      <c r="Q244" s="465"/>
      <c r="R244" s="465"/>
      <c r="S244" s="465"/>
      <c r="T244" s="466"/>
    </row>
    <row r="245" spans="2:22" s="3" customFormat="1" ht="15.75" customHeight="1" x14ac:dyDescent="0.2">
      <c r="B245" s="585"/>
      <c r="C245" s="61"/>
      <c r="D245" s="62"/>
      <c r="E245" s="59"/>
      <c r="F245" s="17"/>
      <c r="G245" s="20"/>
      <c r="H245" s="20"/>
      <c r="I245" s="17"/>
      <c r="J245" s="19"/>
      <c r="K245" s="19"/>
      <c r="L245" s="60"/>
      <c r="M245" s="464"/>
      <c r="N245" s="465"/>
      <c r="O245" s="465"/>
      <c r="P245" s="465"/>
      <c r="Q245" s="465"/>
      <c r="R245" s="465"/>
      <c r="S245" s="465"/>
      <c r="T245" s="466"/>
    </row>
    <row r="246" spans="2:22" s="3" customFormat="1" ht="29.25" customHeight="1" x14ac:dyDescent="0.2">
      <c r="B246" s="585"/>
      <c r="C246" s="384" t="s">
        <v>80</v>
      </c>
      <c r="D246" s="385"/>
      <c r="E246" s="385"/>
      <c r="F246" s="385"/>
      <c r="G246" s="385"/>
      <c r="H246" s="385"/>
      <c r="I246" s="385"/>
      <c r="J246" s="385"/>
      <c r="K246" s="385"/>
      <c r="L246" s="386"/>
      <c r="M246" s="464"/>
      <c r="N246" s="465"/>
      <c r="O246" s="465"/>
      <c r="P246" s="465"/>
      <c r="Q246" s="465"/>
      <c r="R246" s="465"/>
      <c r="S246" s="465"/>
      <c r="T246" s="466"/>
      <c r="V246" s="23"/>
    </row>
    <row r="247" spans="2:22" s="3" customFormat="1" ht="40.5" customHeight="1" x14ac:dyDescent="0.2">
      <c r="B247" s="585"/>
      <c r="C247" s="709" t="s">
        <v>87</v>
      </c>
      <c r="D247" s="709"/>
      <c r="E247" s="709"/>
      <c r="F247" s="71">
        <v>25</v>
      </c>
      <c r="G247" s="456" t="s">
        <v>88</v>
      </c>
      <c r="H247" s="456"/>
      <c r="I247" s="21">
        <v>15</v>
      </c>
      <c r="J247" s="456" t="s">
        <v>89</v>
      </c>
      <c r="K247" s="456"/>
      <c r="L247" s="59">
        <v>10</v>
      </c>
      <c r="M247" s="467"/>
      <c r="N247" s="468"/>
      <c r="O247" s="468"/>
      <c r="P247" s="468"/>
      <c r="Q247" s="468"/>
      <c r="R247" s="468"/>
      <c r="S247" s="468"/>
      <c r="T247" s="469"/>
    </row>
    <row r="248" spans="2:22" s="3" customFormat="1" ht="27" customHeight="1" x14ac:dyDescent="0.2">
      <c r="B248" s="585"/>
      <c r="C248" s="696" t="s">
        <v>90</v>
      </c>
      <c r="D248" s="697"/>
      <c r="E248" s="697"/>
      <c r="F248" s="697"/>
      <c r="G248" s="697"/>
      <c r="H248" s="697"/>
      <c r="I248" s="697"/>
      <c r="J248" s="697"/>
      <c r="K248" s="697"/>
      <c r="L248" s="697"/>
      <c r="M248" s="697"/>
      <c r="N248" s="697"/>
      <c r="O248" s="697"/>
      <c r="P248" s="697"/>
      <c r="Q248" s="697"/>
      <c r="R248" s="697"/>
      <c r="S248" s="697"/>
      <c r="T248" s="698"/>
    </row>
    <row r="249" spans="2:22" s="3" customFormat="1" ht="22.5" customHeight="1" x14ac:dyDescent="0.2">
      <c r="B249" s="585"/>
      <c r="C249" s="472" t="s">
        <v>81</v>
      </c>
      <c r="D249" s="710"/>
      <c r="E249" s="710"/>
      <c r="F249" s="473"/>
      <c r="G249" s="685" t="s">
        <v>91</v>
      </c>
      <c r="H249" s="685"/>
      <c r="I249" s="685"/>
      <c r="J249" s="367" t="s">
        <v>92</v>
      </c>
      <c r="K249" s="367"/>
      <c r="L249" s="367"/>
      <c r="M249" s="461" t="s">
        <v>82</v>
      </c>
      <c r="N249" s="462"/>
      <c r="O249" s="462"/>
      <c r="P249" s="462"/>
      <c r="Q249" s="462"/>
      <c r="R249" s="462"/>
      <c r="S249" s="462"/>
      <c r="T249" s="463"/>
    </row>
    <row r="250" spans="2:22" s="3" customFormat="1" ht="32.25" customHeight="1" x14ac:dyDescent="0.2">
      <c r="B250" s="585"/>
      <c r="C250" s="685" t="s">
        <v>83</v>
      </c>
      <c r="D250" s="685"/>
      <c r="E250" s="472" t="s">
        <v>349</v>
      </c>
      <c r="F250" s="473"/>
      <c r="G250" s="685"/>
      <c r="H250" s="685"/>
      <c r="I250" s="685"/>
      <c r="J250" s="367"/>
      <c r="K250" s="367"/>
      <c r="L250" s="367"/>
      <c r="M250" s="467"/>
      <c r="N250" s="468"/>
      <c r="O250" s="468"/>
      <c r="P250" s="468"/>
      <c r="Q250" s="468"/>
      <c r="R250" s="468"/>
      <c r="S250" s="468"/>
      <c r="T250" s="469"/>
    </row>
    <row r="251" spans="2:22" s="3" customFormat="1" ht="31.5" customHeight="1" x14ac:dyDescent="0.2">
      <c r="B251" s="585"/>
      <c r="C251" s="457" t="s">
        <v>406</v>
      </c>
      <c r="D251" s="457"/>
      <c r="E251" s="457" t="s">
        <v>407</v>
      </c>
      <c r="F251" s="457"/>
      <c r="G251" s="499" t="s">
        <v>408</v>
      </c>
      <c r="H251" s="499"/>
      <c r="I251" s="499"/>
      <c r="J251" s="686">
        <v>1</v>
      </c>
      <c r="K251" s="686"/>
      <c r="L251" s="686"/>
      <c r="M251" s="706" t="s">
        <v>410</v>
      </c>
      <c r="N251" s="706"/>
      <c r="O251" s="706"/>
      <c r="P251" s="706"/>
      <c r="Q251" s="706"/>
      <c r="R251" s="706"/>
      <c r="S251" s="706"/>
      <c r="T251" s="706"/>
    </row>
    <row r="252" spans="2:22" s="3" customFormat="1" ht="15" customHeight="1" x14ac:dyDescent="0.2">
      <c r="B252" s="375"/>
      <c r="C252" s="534"/>
      <c r="D252" s="534"/>
      <c r="E252" s="534"/>
      <c r="F252" s="534"/>
      <c r="G252" s="534"/>
      <c r="H252" s="534"/>
      <c r="I252" s="534"/>
      <c r="J252" s="534"/>
      <c r="K252" s="534"/>
      <c r="L252" s="534"/>
      <c r="M252" s="534"/>
      <c r="N252" s="534"/>
      <c r="O252" s="534"/>
      <c r="P252" s="534"/>
      <c r="Q252" s="534"/>
      <c r="R252" s="534"/>
      <c r="S252" s="534"/>
      <c r="T252" s="376"/>
    </row>
    <row r="253" spans="2:22" s="3" customFormat="1" ht="27.4" customHeight="1" x14ac:dyDescent="0.2">
      <c r="B253" s="703" t="s">
        <v>69</v>
      </c>
      <c r="C253" s="704"/>
      <c r="D253" s="704"/>
      <c r="E253" s="704"/>
      <c r="F253" s="704"/>
      <c r="G253" s="704"/>
      <c r="H253" s="704"/>
      <c r="I253" s="704"/>
      <c r="J253" s="704"/>
      <c r="K253" s="704"/>
      <c r="L253" s="704"/>
      <c r="M253" s="704"/>
      <c r="N253" s="704"/>
      <c r="O253" s="704"/>
      <c r="P253" s="704"/>
      <c r="Q253" s="704"/>
      <c r="R253" s="704"/>
      <c r="S253" s="704"/>
      <c r="T253" s="705"/>
    </row>
    <row r="254" spans="2:22" s="3" customFormat="1" ht="22.5" customHeight="1" x14ac:dyDescent="0.2">
      <c r="B254" s="384" t="s">
        <v>114</v>
      </c>
      <c r="C254" s="385"/>
      <c r="D254" s="385"/>
      <c r="E254" s="385"/>
      <c r="F254" s="385"/>
      <c r="G254" s="385"/>
      <c r="H254" s="385"/>
      <c r="I254" s="385"/>
      <c r="J254" s="385"/>
      <c r="K254" s="386"/>
      <c r="L254" s="375"/>
      <c r="M254" s="534"/>
      <c r="N254" s="534"/>
      <c r="O254" s="534"/>
      <c r="P254" s="534"/>
      <c r="Q254" s="534"/>
      <c r="R254" s="534"/>
      <c r="S254" s="534"/>
      <c r="T254" s="376"/>
    </row>
    <row r="255" spans="2:22" s="3" customFormat="1" ht="22.5" customHeight="1" x14ac:dyDescent="0.2">
      <c r="B255" s="367" t="s">
        <v>72</v>
      </c>
      <c r="C255" s="367"/>
      <c r="D255" s="367"/>
      <c r="E255" s="375" t="s">
        <v>348</v>
      </c>
      <c r="F255" s="376"/>
      <c r="G255" s="367" t="s">
        <v>62</v>
      </c>
      <c r="H255" s="367"/>
      <c r="I255" s="367" t="s">
        <v>85</v>
      </c>
      <c r="J255" s="367"/>
      <c r="K255" s="367"/>
      <c r="L255" s="447"/>
      <c r="M255" s="448"/>
      <c r="N255" s="448"/>
      <c r="O255" s="448"/>
      <c r="P255" s="448"/>
      <c r="Q255" s="448"/>
      <c r="R255" s="448"/>
      <c r="S255" s="448"/>
      <c r="T255" s="449"/>
    </row>
    <row r="256" spans="2:22" s="3" customFormat="1" ht="22.5" customHeight="1" x14ac:dyDescent="0.2">
      <c r="B256" s="456" t="s">
        <v>74</v>
      </c>
      <c r="C256" s="456"/>
      <c r="D256" s="456"/>
      <c r="E256" s="707">
        <f>+G259/100</f>
        <v>0.79469999999999996</v>
      </c>
      <c r="F256" s="708"/>
      <c r="G256" s="687">
        <v>0.86280000000000001</v>
      </c>
      <c r="H256" s="687"/>
      <c r="I256" s="430">
        <f>+E256-G256</f>
        <v>-6.8100000000000049E-2</v>
      </c>
      <c r="J256" s="430"/>
      <c r="K256" s="430"/>
      <c r="L256" s="450"/>
      <c r="M256" s="451"/>
      <c r="N256" s="451"/>
      <c r="O256" s="451"/>
      <c r="P256" s="451"/>
      <c r="Q256" s="451"/>
      <c r="R256" s="451"/>
      <c r="S256" s="451"/>
      <c r="T256" s="452"/>
    </row>
    <row r="257" spans="2:21" s="3" customFormat="1" ht="22.5" customHeight="1" x14ac:dyDescent="0.2">
      <c r="B257" s="578"/>
      <c r="C257" s="631"/>
      <c r="D257" s="631"/>
      <c r="E257" s="631"/>
      <c r="F257" s="631"/>
      <c r="G257" s="631"/>
      <c r="H257" s="631"/>
      <c r="I257" s="631"/>
      <c r="J257" s="631"/>
      <c r="K257" s="579"/>
      <c r="L257" s="450"/>
      <c r="M257" s="451"/>
      <c r="N257" s="451"/>
      <c r="O257" s="451"/>
      <c r="P257" s="451"/>
      <c r="Q257" s="451"/>
      <c r="R257" s="451"/>
      <c r="S257" s="451"/>
      <c r="T257" s="452"/>
    </row>
    <row r="258" spans="2:21" s="3" customFormat="1" ht="34.9" customHeight="1" x14ac:dyDescent="0.2">
      <c r="B258" s="367" t="s">
        <v>75</v>
      </c>
      <c r="C258" s="367"/>
      <c r="D258" s="367" t="s">
        <v>64</v>
      </c>
      <c r="E258" s="367"/>
      <c r="F258" s="63" t="s">
        <v>76</v>
      </c>
      <c r="G258" s="678" t="s">
        <v>79</v>
      </c>
      <c r="H258" s="679"/>
      <c r="I258" s="679"/>
      <c r="J258" s="679"/>
      <c r="K258" s="680"/>
      <c r="L258" s="450"/>
      <c r="M258" s="451"/>
      <c r="N258" s="451"/>
      <c r="O258" s="451"/>
      <c r="P258" s="451"/>
      <c r="Q258" s="451"/>
      <c r="R258" s="451"/>
      <c r="S258" s="451"/>
      <c r="T258" s="452"/>
    </row>
    <row r="259" spans="2:21" s="3" customFormat="1" ht="30" customHeight="1" x14ac:dyDescent="0.2">
      <c r="B259" s="445">
        <f>I146</f>
        <v>42684</v>
      </c>
      <c r="C259" s="499"/>
      <c r="D259" s="445">
        <f>J146</f>
        <v>44923</v>
      </c>
      <c r="E259" s="499"/>
      <c r="F259" s="17">
        <f>K146</f>
        <v>2239</v>
      </c>
      <c r="G259" s="387">
        <v>79.47</v>
      </c>
      <c r="H259" s="388"/>
      <c r="I259" s="388"/>
      <c r="J259" s="388"/>
      <c r="K259" s="389"/>
      <c r="L259" s="450"/>
      <c r="M259" s="451"/>
      <c r="N259" s="451"/>
      <c r="O259" s="451"/>
      <c r="P259" s="451"/>
      <c r="Q259" s="451"/>
      <c r="R259" s="451"/>
      <c r="S259" s="451"/>
      <c r="T259" s="452"/>
    </row>
    <row r="260" spans="2:21" s="3" customFormat="1" ht="25.5" customHeight="1" x14ac:dyDescent="0.2">
      <c r="B260" s="578"/>
      <c r="C260" s="631"/>
      <c r="D260" s="631"/>
      <c r="E260" s="631"/>
      <c r="F260" s="631"/>
      <c r="G260" s="631"/>
      <c r="H260" s="631"/>
      <c r="I260" s="631"/>
      <c r="J260" s="631"/>
      <c r="K260" s="579"/>
      <c r="L260" s="450"/>
      <c r="M260" s="451"/>
      <c r="N260" s="451"/>
      <c r="O260" s="451"/>
      <c r="P260" s="451"/>
      <c r="Q260" s="451"/>
      <c r="R260" s="451"/>
      <c r="S260" s="451"/>
      <c r="T260" s="452"/>
    </row>
    <row r="261" spans="2:21" s="3" customFormat="1" ht="24" customHeight="1" x14ac:dyDescent="0.2">
      <c r="B261" s="384" t="s">
        <v>80</v>
      </c>
      <c r="C261" s="385"/>
      <c r="D261" s="385"/>
      <c r="E261" s="385"/>
      <c r="F261" s="385"/>
      <c r="G261" s="385"/>
      <c r="H261" s="385"/>
      <c r="I261" s="385"/>
      <c r="J261" s="385"/>
      <c r="K261" s="386"/>
      <c r="L261" s="453"/>
      <c r="M261" s="454"/>
      <c r="N261" s="454"/>
      <c r="O261" s="454"/>
      <c r="P261" s="454"/>
      <c r="Q261" s="454"/>
      <c r="R261" s="454"/>
      <c r="S261" s="454"/>
      <c r="T261" s="455"/>
    </row>
    <row r="262" spans="2:21" s="3" customFormat="1" ht="37.5" customHeight="1" x14ac:dyDescent="0.2">
      <c r="B262" s="675" t="s">
        <v>93</v>
      </c>
      <c r="C262" s="676"/>
      <c r="D262" s="676"/>
      <c r="E262" s="676"/>
      <c r="F262" s="677"/>
      <c r="G262" s="682" t="s">
        <v>94</v>
      </c>
      <c r="H262" s="682"/>
      <c r="I262" s="716" t="s">
        <v>95</v>
      </c>
      <c r="J262" s="716"/>
      <c r="K262" s="64" t="s">
        <v>286</v>
      </c>
      <c r="L262" s="675" t="s">
        <v>96</v>
      </c>
      <c r="M262" s="676"/>
      <c r="N262" s="676"/>
      <c r="O262" s="676"/>
      <c r="P262" s="676"/>
      <c r="Q262" s="676"/>
      <c r="R262" s="676"/>
      <c r="S262" s="676"/>
      <c r="T262" s="677"/>
    </row>
    <row r="263" spans="2:21" s="3" customFormat="1" ht="33" customHeight="1" x14ac:dyDescent="0.25">
      <c r="B263" s="713" t="s">
        <v>97</v>
      </c>
      <c r="C263" s="714"/>
      <c r="D263" s="714"/>
      <c r="E263" s="714"/>
      <c r="F263" s="715"/>
      <c r="G263" s="367" t="s">
        <v>98</v>
      </c>
      <c r="H263" s="367"/>
      <c r="I263" s="717" t="s">
        <v>98</v>
      </c>
      <c r="J263" s="717"/>
      <c r="K263" s="24"/>
      <c r="L263" s="718"/>
      <c r="M263" s="719"/>
      <c r="N263" s="719"/>
      <c r="O263" s="719"/>
      <c r="P263" s="719"/>
      <c r="Q263" s="719"/>
      <c r="R263" s="719"/>
      <c r="S263" s="719"/>
      <c r="T263" s="720"/>
    </row>
    <row r="264" spans="2:21" s="3" customFormat="1" ht="28.15" customHeight="1" x14ac:dyDescent="0.2">
      <c r="B264" s="533" t="s">
        <v>81</v>
      </c>
      <c r="C264" s="533"/>
      <c r="D264" s="533"/>
      <c r="E264" s="533"/>
      <c r="F264" s="533" t="s">
        <v>44</v>
      </c>
      <c r="G264" s="533"/>
      <c r="H264" s="533"/>
      <c r="I264" s="533"/>
      <c r="J264" s="413" t="s">
        <v>82</v>
      </c>
      <c r="K264" s="414"/>
      <c r="L264" s="414"/>
      <c r="M264" s="414"/>
      <c r="N264" s="414"/>
      <c r="O264" s="414"/>
      <c r="P264" s="414"/>
      <c r="Q264" s="414"/>
      <c r="R264" s="414"/>
      <c r="S264" s="414"/>
      <c r="T264" s="415"/>
    </row>
    <row r="265" spans="2:21" s="3" customFormat="1" ht="28.15" customHeight="1" x14ac:dyDescent="0.2">
      <c r="B265" s="533" t="s">
        <v>83</v>
      </c>
      <c r="C265" s="533"/>
      <c r="D265" s="533" t="s">
        <v>349</v>
      </c>
      <c r="E265" s="533"/>
      <c r="F265" s="533"/>
      <c r="G265" s="533"/>
      <c r="H265" s="533"/>
      <c r="I265" s="533"/>
      <c r="J265" s="416"/>
      <c r="K265" s="417"/>
      <c r="L265" s="417"/>
      <c r="M265" s="417"/>
      <c r="N265" s="417"/>
      <c r="O265" s="417"/>
      <c r="P265" s="417"/>
      <c r="Q265" s="417"/>
      <c r="R265" s="417"/>
      <c r="S265" s="417"/>
      <c r="T265" s="418"/>
    </row>
    <row r="266" spans="2:21" s="3" customFormat="1" ht="144.6" customHeight="1" x14ac:dyDescent="0.2">
      <c r="B266" s="368" t="s">
        <v>1220</v>
      </c>
      <c r="C266" s="369"/>
      <c r="D266" s="368" t="s">
        <v>1221</v>
      </c>
      <c r="E266" s="369"/>
      <c r="F266" s="370" t="s">
        <v>1124</v>
      </c>
      <c r="G266" s="374"/>
      <c r="H266" s="374"/>
      <c r="I266" s="371"/>
      <c r="J266" s="380" t="s">
        <v>1222</v>
      </c>
      <c r="K266" s="381"/>
      <c r="L266" s="381"/>
      <c r="M266" s="381"/>
      <c r="N266" s="381"/>
      <c r="O266" s="381"/>
      <c r="P266" s="381"/>
      <c r="Q266" s="381"/>
      <c r="R266" s="381"/>
      <c r="S266" s="381"/>
      <c r="T266" s="382"/>
    </row>
    <row r="267" spans="2:21" s="3" customFormat="1" ht="196.9" customHeight="1" x14ac:dyDescent="0.2">
      <c r="B267" s="368" t="s">
        <v>525</v>
      </c>
      <c r="C267" s="369"/>
      <c r="D267" s="368" t="s">
        <v>526</v>
      </c>
      <c r="E267" s="369"/>
      <c r="F267" s="370" t="s">
        <v>758</v>
      </c>
      <c r="G267" s="374"/>
      <c r="H267" s="374"/>
      <c r="I267" s="371"/>
      <c r="J267" s="380" t="s">
        <v>1223</v>
      </c>
      <c r="K267" s="381"/>
      <c r="L267" s="381"/>
      <c r="M267" s="381"/>
      <c r="N267" s="381"/>
      <c r="O267" s="381"/>
      <c r="P267" s="381"/>
      <c r="Q267" s="381"/>
      <c r="R267" s="381"/>
      <c r="S267" s="381"/>
      <c r="T267" s="382"/>
      <c r="U267" s="257"/>
    </row>
    <row r="268" spans="2:21" s="3" customFormat="1" ht="90" customHeight="1" x14ac:dyDescent="0.2">
      <c r="B268" s="368" t="s">
        <v>831</v>
      </c>
      <c r="C268" s="369"/>
      <c r="D268" s="368" t="s">
        <v>832</v>
      </c>
      <c r="E268" s="369"/>
      <c r="F268" s="370" t="s">
        <v>833</v>
      </c>
      <c r="G268" s="374"/>
      <c r="H268" s="374"/>
      <c r="I268" s="371"/>
      <c r="J268" s="380" t="s">
        <v>1224</v>
      </c>
      <c r="K268" s="381"/>
      <c r="L268" s="381"/>
      <c r="M268" s="381"/>
      <c r="N268" s="381"/>
      <c r="O268" s="381"/>
      <c r="P268" s="381"/>
      <c r="Q268" s="381"/>
      <c r="R268" s="381"/>
      <c r="S268" s="381"/>
      <c r="T268" s="382"/>
      <c r="U268" s="257"/>
    </row>
    <row r="269" spans="2:21" s="3" customFormat="1" ht="39" customHeight="1" x14ac:dyDescent="0.2">
      <c r="B269" s="368" t="s">
        <v>497</v>
      </c>
      <c r="C269" s="369"/>
      <c r="D269" s="368" t="s">
        <v>498</v>
      </c>
      <c r="E269" s="369"/>
      <c r="F269" s="368" t="s">
        <v>549</v>
      </c>
      <c r="G269" s="383"/>
      <c r="H269" s="383"/>
      <c r="I269" s="369"/>
      <c r="J269" s="380" t="s">
        <v>524</v>
      </c>
      <c r="K269" s="381"/>
      <c r="L269" s="381"/>
      <c r="M269" s="381"/>
      <c r="N269" s="381"/>
      <c r="O269" s="381"/>
      <c r="P269" s="381"/>
      <c r="Q269" s="381"/>
      <c r="R269" s="381"/>
      <c r="S269" s="381"/>
      <c r="T269" s="382"/>
      <c r="U269" s="257"/>
    </row>
    <row r="270" spans="2:21" s="3" customFormat="1" ht="84" customHeight="1" x14ac:dyDescent="0.2">
      <c r="B270" s="368" t="s">
        <v>553</v>
      </c>
      <c r="C270" s="369"/>
      <c r="D270" s="368"/>
      <c r="E270" s="369"/>
      <c r="F270" s="368" t="s">
        <v>499</v>
      </c>
      <c r="G270" s="383"/>
      <c r="H270" s="383"/>
      <c r="I270" s="369"/>
      <c r="J270" s="380" t="s">
        <v>1047</v>
      </c>
      <c r="K270" s="381"/>
      <c r="L270" s="381"/>
      <c r="M270" s="381"/>
      <c r="N270" s="381"/>
      <c r="O270" s="381"/>
      <c r="P270" s="381"/>
      <c r="Q270" s="381"/>
      <c r="R270" s="381"/>
      <c r="S270" s="381"/>
      <c r="T270" s="382"/>
      <c r="U270" s="257"/>
    </row>
    <row r="271" spans="2:21" s="3" customFormat="1" ht="15" customHeight="1" x14ac:dyDescent="0.2">
      <c r="B271" s="375"/>
      <c r="C271" s="534"/>
      <c r="D271" s="534"/>
      <c r="E271" s="534"/>
      <c r="F271" s="534"/>
      <c r="G271" s="534"/>
      <c r="H271" s="534"/>
      <c r="I271" s="534"/>
      <c r="J271" s="534"/>
      <c r="K271" s="534"/>
      <c r="L271" s="534"/>
      <c r="M271" s="534"/>
      <c r="N271" s="534"/>
      <c r="O271" s="534"/>
      <c r="P271" s="534"/>
      <c r="Q271" s="534"/>
      <c r="R271" s="534"/>
      <c r="S271" s="534"/>
      <c r="T271" s="376"/>
    </row>
    <row r="272" spans="2:21" s="3" customFormat="1" ht="22.5" customHeight="1" x14ac:dyDescent="0.2">
      <c r="B272" s="586" t="s">
        <v>99</v>
      </c>
      <c r="C272" s="587"/>
      <c r="D272" s="587"/>
      <c r="E272" s="587"/>
      <c r="F272" s="587"/>
      <c r="G272" s="587"/>
      <c r="H272" s="587"/>
      <c r="I272" s="587"/>
      <c r="J272" s="587"/>
      <c r="K272" s="587"/>
      <c r="L272" s="587"/>
      <c r="M272" s="587"/>
      <c r="N272" s="587"/>
      <c r="O272" s="587"/>
      <c r="P272" s="587"/>
      <c r="Q272" s="587"/>
      <c r="R272" s="587"/>
      <c r="S272" s="587"/>
      <c r="T272" s="588"/>
    </row>
    <row r="273" spans="2:39" s="3" customFormat="1" ht="30.4" customHeight="1" x14ac:dyDescent="0.2">
      <c r="B273" s="584" t="s">
        <v>84</v>
      </c>
      <c r="C273" s="582" t="s">
        <v>496</v>
      </c>
      <c r="D273" s="699"/>
      <c r="E273" s="699"/>
      <c r="F273" s="699"/>
      <c r="G273" s="699"/>
      <c r="H273" s="699"/>
      <c r="I273" s="699"/>
      <c r="J273" s="699"/>
      <c r="K273" s="699"/>
      <c r="L273" s="699"/>
      <c r="M273" s="699"/>
      <c r="N273" s="699"/>
      <c r="O273" s="699"/>
      <c r="P273" s="699"/>
      <c r="Q273" s="699"/>
      <c r="R273" s="699"/>
      <c r="S273" s="699"/>
      <c r="T273" s="700"/>
    </row>
    <row r="274" spans="2:39" s="3" customFormat="1" ht="22.5" customHeight="1" x14ac:dyDescent="0.2">
      <c r="B274" s="585"/>
      <c r="C274" s="384" t="s">
        <v>114</v>
      </c>
      <c r="D274" s="385"/>
      <c r="E274" s="385"/>
      <c r="F274" s="385"/>
      <c r="G274" s="385"/>
      <c r="H274" s="385"/>
      <c r="I274" s="385"/>
      <c r="J274" s="385"/>
      <c r="K274" s="385"/>
      <c r="L274" s="386"/>
      <c r="M274" s="384"/>
      <c r="N274" s="385"/>
      <c r="O274" s="385"/>
      <c r="P274" s="385"/>
      <c r="Q274" s="385"/>
      <c r="R274" s="385"/>
      <c r="S274" s="385"/>
      <c r="T274" s="386"/>
    </row>
    <row r="275" spans="2:39" s="3" customFormat="1" ht="22.5" customHeight="1" x14ac:dyDescent="0.2">
      <c r="B275" s="585"/>
      <c r="C275" s="367" t="s">
        <v>72</v>
      </c>
      <c r="D275" s="367"/>
      <c r="E275" s="367"/>
      <c r="F275" s="367" t="s">
        <v>348</v>
      </c>
      <c r="G275" s="367"/>
      <c r="H275" s="367" t="s">
        <v>62</v>
      </c>
      <c r="I275" s="367"/>
      <c r="J275" s="367" t="s">
        <v>85</v>
      </c>
      <c r="K275" s="367"/>
      <c r="L275" s="367"/>
      <c r="M275" s="447"/>
      <c r="N275" s="448"/>
      <c r="O275" s="448"/>
      <c r="P275" s="448"/>
      <c r="Q275" s="448"/>
      <c r="R275" s="448"/>
      <c r="S275" s="448"/>
      <c r="T275" s="449"/>
    </row>
    <row r="276" spans="2:39" s="3" customFormat="1" ht="22.15" customHeight="1" x14ac:dyDescent="0.2">
      <c r="B276" s="585"/>
      <c r="C276" s="375" t="s">
        <v>72</v>
      </c>
      <c r="D276" s="534"/>
      <c r="E276" s="376"/>
      <c r="F276" s="375" t="s">
        <v>348</v>
      </c>
      <c r="G276" s="376"/>
      <c r="H276" s="375" t="s">
        <v>62</v>
      </c>
      <c r="I276" s="376"/>
      <c r="J276" s="375" t="s">
        <v>85</v>
      </c>
      <c r="K276" s="534"/>
      <c r="L276" s="376"/>
      <c r="M276" s="450"/>
      <c r="N276" s="451"/>
      <c r="O276" s="451"/>
      <c r="P276" s="451"/>
      <c r="Q276" s="451"/>
      <c r="R276" s="451"/>
      <c r="S276" s="451"/>
      <c r="T276" s="452"/>
      <c r="V276" s="46"/>
      <c r="W276" s="46"/>
      <c r="X276" s="46"/>
      <c r="Y276" s="46"/>
      <c r="Z276" s="46"/>
      <c r="AA276" s="46"/>
      <c r="AB276" s="46"/>
      <c r="AC276" s="46"/>
      <c r="AD276" s="46"/>
      <c r="AE276" s="46"/>
      <c r="AF276" s="46"/>
      <c r="AG276" s="46"/>
      <c r="AH276" s="46"/>
      <c r="AI276" s="46"/>
      <c r="AJ276" s="46"/>
      <c r="AK276" s="46"/>
      <c r="AL276" s="46"/>
      <c r="AM276" s="46"/>
    </row>
    <row r="277" spans="2:39" s="3" customFormat="1" ht="14.25" x14ac:dyDescent="0.2">
      <c r="B277" s="585"/>
      <c r="C277" s="456" t="s">
        <v>74</v>
      </c>
      <c r="D277" s="456"/>
      <c r="E277" s="456"/>
      <c r="F277" s="681">
        <f>+H280</f>
        <v>1</v>
      </c>
      <c r="G277" s="681"/>
      <c r="H277" s="681">
        <v>1</v>
      </c>
      <c r="I277" s="681"/>
      <c r="J277" s="681">
        <f>+F277</f>
        <v>1</v>
      </c>
      <c r="K277" s="681"/>
      <c r="L277" s="681"/>
      <c r="M277" s="450"/>
      <c r="N277" s="451"/>
      <c r="O277" s="451"/>
      <c r="P277" s="451"/>
      <c r="Q277" s="451"/>
      <c r="R277" s="451"/>
      <c r="S277" s="451"/>
      <c r="T277" s="452"/>
      <c r="V277" s="46"/>
      <c r="W277" s="46"/>
      <c r="X277" s="46"/>
      <c r="Y277" s="46"/>
      <c r="Z277" s="46"/>
      <c r="AA277" s="46"/>
      <c r="AB277" s="46"/>
      <c r="AC277" s="46"/>
      <c r="AD277" s="46"/>
      <c r="AE277" s="46"/>
      <c r="AF277" s="46"/>
      <c r="AG277" s="46"/>
      <c r="AH277" s="46"/>
      <c r="AI277" s="46"/>
      <c r="AJ277" s="46"/>
      <c r="AK277" s="46"/>
      <c r="AL277" s="46"/>
      <c r="AM277" s="46"/>
    </row>
    <row r="278" spans="2:39" s="3" customFormat="1" ht="14.25" customHeight="1" x14ac:dyDescent="0.2">
      <c r="B278" s="585"/>
      <c r="C278" s="91"/>
      <c r="D278" s="91"/>
      <c r="E278" s="91"/>
      <c r="F278" s="90"/>
      <c r="G278" s="90"/>
      <c r="H278" s="90"/>
      <c r="I278" s="90"/>
      <c r="J278" s="90"/>
      <c r="K278" s="90"/>
      <c r="L278" s="90"/>
      <c r="M278" s="450"/>
      <c r="N278" s="451"/>
      <c r="O278" s="451"/>
      <c r="P278" s="451"/>
      <c r="Q278" s="451"/>
      <c r="R278" s="451"/>
      <c r="S278" s="451"/>
      <c r="T278" s="452"/>
    </row>
    <row r="279" spans="2:39" ht="30" x14ac:dyDescent="0.2">
      <c r="B279" s="585"/>
      <c r="C279" s="367" t="s">
        <v>75</v>
      </c>
      <c r="D279" s="367"/>
      <c r="E279" s="375" t="s">
        <v>64</v>
      </c>
      <c r="F279" s="376"/>
      <c r="G279" s="89" t="s">
        <v>76</v>
      </c>
      <c r="H279" s="678" t="s">
        <v>79</v>
      </c>
      <c r="I279" s="679"/>
      <c r="J279" s="679"/>
      <c r="K279" s="679"/>
      <c r="L279" s="680"/>
      <c r="M279" s="450"/>
      <c r="N279" s="451"/>
      <c r="O279" s="451"/>
      <c r="P279" s="451"/>
      <c r="Q279" s="451"/>
      <c r="R279" s="451"/>
      <c r="S279" s="451"/>
      <c r="T279" s="452"/>
    </row>
    <row r="280" spans="2:39" ht="27.75" customHeight="1" x14ac:dyDescent="0.2">
      <c r="B280" s="585"/>
      <c r="C280" s="445">
        <f>I148</f>
        <v>42684</v>
      </c>
      <c r="D280" s="445"/>
      <c r="E280" s="431">
        <f>J148</f>
        <v>43895</v>
      </c>
      <c r="F280" s="432"/>
      <c r="G280" s="17">
        <f>+K148</f>
        <v>0</v>
      </c>
      <c r="H280" s="692">
        <v>1</v>
      </c>
      <c r="I280" s="693"/>
      <c r="J280" s="693"/>
      <c r="K280" s="693"/>
      <c r="L280" s="694"/>
      <c r="M280" s="450"/>
      <c r="N280" s="451"/>
      <c r="O280" s="451"/>
      <c r="P280" s="451"/>
      <c r="Q280" s="451"/>
      <c r="R280" s="451"/>
      <c r="S280" s="451"/>
      <c r="T280" s="452"/>
    </row>
    <row r="281" spans="2:39" ht="14.1" customHeight="1" x14ac:dyDescent="0.2">
      <c r="B281" s="585"/>
      <c r="C281" s="375" t="s">
        <v>80</v>
      </c>
      <c r="D281" s="534"/>
      <c r="E281" s="534"/>
      <c r="F281" s="534"/>
      <c r="G281" s="534"/>
      <c r="H281" s="534"/>
      <c r="I281" s="534"/>
      <c r="J281" s="534"/>
      <c r="K281" s="534"/>
      <c r="L281" s="376"/>
      <c r="M281" s="453"/>
      <c r="N281" s="454"/>
      <c r="O281" s="454"/>
      <c r="P281" s="454"/>
      <c r="Q281" s="454"/>
      <c r="R281" s="454"/>
      <c r="S281" s="454"/>
      <c r="T281" s="455"/>
    </row>
    <row r="282" spans="2:39" s="3" customFormat="1" ht="15" customHeight="1" x14ac:dyDescent="0.2">
      <c r="B282" s="585"/>
      <c r="C282" s="375" t="s">
        <v>93</v>
      </c>
      <c r="D282" s="534"/>
      <c r="E282" s="534"/>
      <c r="F282" s="534"/>
      <c r="G282" s="376"/>
      <c r="H282" s="367" t="s">
        <v>100</v>
      </c>
      <c r="I282" s="367"/>
      <c r="J282" s="367" t="s">
        <v>95</v>
      </c>
      <c r="K282" s="367"/>
      <c r="L282" s="88" t="s">
        <v>286</v>
      </c>
      <c r="M282" s="675" t="s">
        <v>96</v>
      </c>
      <c r="N282" s="676"/>
      <c r="O282" s="676"/>
      <c r="P282" s="676"/>
      <c r="Q282" s="676"/>
      <c r="R282" s="676"/>
      <c r="S282" s="676"/>
      <c r="T282" s="677"/>
    </row>
    <row r="283" spans="2:39" ht="15" x14ac:dyDescent="0.2">
      <c r="B283" s="585"/>
      <c r="C283" s="375" t="s">
        <v>98</v>
      </c>
      <c r="D283" s="534"/>
      <c r="E283" s="534"/>
      <c r="F283" s="534"/>
      <c r="G283" s="376"/>
      <c r="H283" s="367" t="s">
        <v>98</v>
      </c>
      <c r="I283" s="367"/>
      <c r="J283" s="701" t="s">
        <v>98</v>
      </c>
      <c r="K283" s="701"/>
      <c r="L283" s="89" t="s">
        <v>98</v>
      </c>
      <c r="M283" s="578"/>
      <c r="N283" s="631"/>
      <c r="O283" s="631"/>
      <c r="P283" s="631"/>
      <c r="Q283" s="631"/>
      <c r="R283" s="631"/>
      <c r="S283" s="631"/>
      <c r="T283" s="579"/>
    </row>
    <row r="284" spans="2:39" ht="24" customHeight="1" x14ac:dyDescent="0.2">
      <c r="B284" s="585"/>
      <c r="C284" s="367" t="s">
        <v>81</v>
      </c>
      <c r="D284" s="367"/>
      <c r="E284" s="367"/>
      <c r="F284" s="367"/>
      <c r="G284" s="367" t="s">
        <v>44</v>
      </c>
      <c r="H284" s="367"/>
      <c r="I284" s="367"/>
      <c r="J284" s="367"/>
      <c r="K284" s="589" t="s">
        <v>550</v>
      </c>
      <c r="L284" s="589"/>
      <c r="M284" s="589"/>
      <c r="N284" s="589"/>
      <c r="O284" s="589"/>
      <c r="P284" s="589"/>
      <c r="Q284" s="589"/>
      <c r="R284" s="589"/>
      <c r="S284" s="589"/>
      <c r="T284" s="590"/>
    </row>
    <row r="285" spans="2:39" ht="23.45" customHeight="1" x14ac:dyDescent="0.2">
      <c r="B285" s="585"/>
      <c r="C285" s="367" t="s">
        <v>83</v>
      </c>
      <c r="D285" s="367"/>
      <c r="E285" s="367" t="s">
        <v>349</v>
      </c>
      <c r="F285" s="367"/>
      <c r="G285" s="367"/>
      <c r="H285" s="367"/>
      <c r="I285" s="367"/>
      <c r="J285" s="367"/>
      <c r="K285" s="591"/>
      <c r="L285" s="591"/>
      <c r="M285" s="591"/>
      <c r="N285" s="591"/>
      <c r="O285" s="591"/>
      <c r="P285" s="591"/>
      <c r="Q285" s="591"/>
      <c r="R285" s="591"/>
      <c r="S285" s="591"/>
      <c r="T285" s="592"/>
    </row>
    <row r="286" spans="2:39" ht="27.75" customHeight="1" x14ac:dyDescent="0.2">
      <c r="B286" s="375"/>
      <c r="C286" s="534"/>
      <c r="D286" s="534"/>
      <c r="E286" s="534"/>
      <c r="F286" s="534"/>
      <c r="G286" s="534"/>
      <c r="H286" s="534"/>
      <c r="I286" s="534"/>
      <c r="J286" s="534"/>
      <c r="K286" s="534"/>
      <c r="L286" s="534"/>
      <c r="M286" s="534"/>
      <c r="N286" s="534"/>
      <c r="O286" s="534"/>
      <c r="P286" s="534"/>
      <c r="Q286" s="534"/>
      <c r="R286" s="534"/>
      <c r="S286" s="534"/>
      <c r="T286" s="376"/>
    </row>
    <row r="287" spans="2:39" ht="27" customHeight="1" x14ac:dyDescent="0.2">
      <c r="B287" s="584" t="s">
        <v>86</v>
      </c>
      <c r="C287" s="581" t="s">
        <v>411</v>
      </c>
      <c r="D287" s="582"/>
      <c r="E287" s="582"/>
      <c r="F287" s="582"/>
      <c r="G287" s="582"/>
      <c r="H287" s="582"/>
      <c r="I287" s="582"/>
      <c r="J287" s="582"/>
      <c r="K287" s="582"/>
      <c r="L287" s="582"/>
      <c r="M287" s="582"/>
      <c r="N287" s="582"/>
      <c r="O287" s="582"/>
      <c r="P287" s="582"/>
      <c r="Q287" s="582"/>
      <c r="R287" s="582"/>
      <c r="S287" s="582"/>
      <c r="T287" s="583"/>
    </row>
    <row r="288" spans="2:39" ht="22.15" customHeight="1" x14ac:dyDescent="0.2">
      <c r="B288" s="585"/>
      <c r="C288" s="384" t="s">
        <v>114</v>
      </c>
      <c r="D288" s="385"/>
      <c r="E288" s="385"/>
      <c r="F288" s="385"/>
      <c r="G288" s="385"/>
      <c r="H288" s="385"/>
      <c r="I288" s="385"/>
      <c r="J288" s="385"/>
      <c r="K288" s="385"/>
      <c r="L288" s="386"/>
      <c r="M288" s="384"/>
      <c r="N288" s="385"/>
      <c r="O288" s="385"/>
      <c r="P288" s="385"/>
      <c r="Q288" s="385"/>
      <c r="R288" s="385"/>
      <c r="S288" s="385"/>
      <c r="T288" s="386"/>
    </row>
    <row r="289" spans="2:23" ht="27.75" customHeight="1" x14ac:dyDescent="0.2">
      <c r="B289" s="585"/>
      <c r="C289" s="367" t="s">
        <v>72</v>
      </c>
      <c r="D289" s="367"/>
      <c r="E289" s="367"/>
      <c r="F289" s="367" t="s">
        <v>348</v>
      </c>
      <c r="G289" s="367"/>
      <c r="H289" s="367" t="s">
        <v>62</v>
      </c>
      <c r="I289" s="367"/>
      <c r="J289" s="367" t="s">
        <v>73</v>
      </c>
      <c r="K289" s="367"/>
      <c r="L289" s="367"/>
      <c r="M289" s="447"/>
      <c r="N289" s="448"/>
      <c r="O289" s="448"/>
      <c r="P289" s="448"/>
      <c r="Q289" s="448"/>
      <c r="R289" s="448"/>
      <c r="S289" s="448"/>
      <c r="T289" s="449"/>
    </row>
    <row r="290" spans="2:23" ht="21.6" customHeight="1" x14ac:dyDescent="0.2">
      <c r="B290" s="585"/>
      <c r="C290" s="456" t="s">
        <v>74</v>
      </c>
      <c r="D290" s="456"/>
      <c r="E290" s="456"/>
      <c r="F290" s="681">
        <v>1</v>
      </c>
      <c r="G290" s="681"/>
      <c r="H290" s="681">
        <v>1</v>
      </c>
      <c r="I290" s="681"/>
      <c r="J290" s="483">
        <f>F290-H290</f>
        <v>0</v>
      </c>
      <c r="K290" s="483"/>
      <c r="L290" s="483"/>
      <c r="M290" s="453"/>
      <c r="N290" s="454"/>
      <c r="O290" s="454"/>
      <c r="P290" s="454"/>
      <c r="Q290" s="454"/>
      <c r="R290" s="454"/>
      <c r="S290" s="454"/>
      <c r="T290" s="455"/>
    </row>
    <row r="291" spans="2:23" ht="24" customHeight="1" x14ac:dyDescent="0.2">
      <c r="B291" s="585"/>
      <c r="C291" s="533" t="s">
        <v>81</v>
      </c>
      <c r="D291" s="533"/>
      <c r="E291" s="533"/>
      <c r="F291" s="533"/>
      <c r="G291" s="533" t="s">
        <v>44</v>
      </c>
      <c r="H291" s="533"/>
      <c r="I291" s="533"/>
      <c r="J291" s="533"/>
      <c r="K291" s="413" t="s">
        <v>550</v>
      </c>
      <c r="L291" s="414"/>
      <c r="M291" s="414"/>
      <c r="N291" s="414"/>
      <c r="O291" s="414"/>
      <c r="P291" s="414"/>
      <c r="Q291" s="414"/>
      <c r="R291" s="414"/>
      <c r="S291" s="414"/>
      <c r="T291" s="415"/>
    </row>
    <row r="292" spans="2:23" ht="24.4" customHeight="1" x14ac:dyDescent="0.2">
      <c r="B292" s="585"/>
      <c r="C292" s="533" t="s">
        <v>83</v>
      </c>
      <c r="D292" s="533"/>
      <c r="E292" s="533" t="s">
        <v>349</v>
      </c>
      <c r="F292" s="533"/>
      <c r="G292" s="533"/>
      <c r="H292" s="533"/>
      <c r="I292" s="533"/>
      <c r="J292" s="533"/>
      <c r="K292" s="416"/>
      <c r="L292" s="417"/>
      <c r="M292" s="417"/>
      <c r="N292" s="417"/>
      <c r="O292" s="417"/>
      <c r="P292" s="417"/>
      <c r="Q292" s="417"/>
      <c r="R292" s="417"/>
      <c r="S292" s="417"/>
      <c r="T292" s="418"/>
    </row>
    <row r="293" spans="2:23" ht="27.75" customHeight="1" x14ac:dyDescent="0.2">
      <c r="B293" s="375"/>
      <c r="C293" s="534"/>
      <c r="D293" s="534"/>
      <c r="E293" s="534"/>
      <c r="F293" s="534"/>
      <c r="G293" s="534"/>
      <c r="H293" s="534"/>
      <c r="I293" s="534"/>
      <c r="J293" s="534"/>
      <c r="K293" s="534"/>
      <c r="L293" s="534"/>
      <c r="M293" s="534"/>
      <c r="N293" s="534"/>
      <c r="O293" s="534"/>
      <c r="P293" s="534"/>
      <c r="Q293" s="534"/>
      <c r="R293" s="534"/>
      <c r="S293" s="534"/>
      <c r="T293" s="376"/>
    </row>
    <row r="294" spans="2:23" ht="25.9" customHeight="1" x14ac:dyDescent="0.2">
      <c r="B294" s="392" t="s">
        <v>101</v>
      </c>
      <c r="C294" s="393"/>
      <c r="D294" s="393"/>
      <c r="E294" s="393"/>
      <c r="F294" s="393"/>
      <c r="G294" s="393"/>
      <c r="H294" s="393"/>
      <c r="I294" s="393"/>
      <c r="J294" s="393"/>
      <c r="K294" s="393"/>
      <c r="L294" s="393"/>
      <c r="M294" s="393"/>
      <c r="N294" s="393"/>
      <c r="O294" s="393"/>
      <c r="P294" s="393"/>
      <c r="Q294" s="393"/>
      <c r="R294" s="393"/>
      <c r="S294" s="393"/>
      <c r="T294" s="394"/>
    </row>
    <row r="295" spans="2:23" ht="23.45" customHeight="1" x14ac:dyDescent="0.2">
      <c r="B295" s="436" t="s">
        <v>46</v>
      </c>
      <c r="C295" s="437"/>
      <c r="D295" s="437"/>
      <c r="E295" s="437"/>
      <c r="F295" s="438"/>
      <c r="G295" s="420" t="s">
        <v>102</v>
      </c>
      <c r="H295" s="420"/>
      <c r="I295" s="420"/>
      <c r="J295" s="420"/>
      <c r="K295" s="420"/>
      <c r="L295" s="420"/>
      <c r="M295" s="420"/>
      <c r="N295" s="420"/>
      <c r="O295" s="420"/>
      <c r="P295" s="420"/>
      <c r="Q295" s="420"/>
      <c r="R295" s="420"/>
      <c r="S295" s="436" t="s">
        <v>103</v>
      </c>
      <c r="T295" s="438"/>
    </row>
    <row r="296" spans="2:23" ht="206.45" hidden="1" customHeight="1" x14ac:dyDescent="0.2">
      <c r="B296" s="367" t="s">
        <v>340</v>
      </c>
      <c r="C296" s="367"/>
      <c r="D296" s="367"/>
      <c r="E296" s="367"/>
      <c r="F296" s="367"/>
      <c r="G296" s="629"/>
      <c r="H296" s="629"/>
      <c r="I296" s="629"/>
      <c r="J296" s="629"/>
      <c r="K296" s="629"/>
      <c r="L296" s="629"/>
      <c r="M296" s="629"/>
      <c r="N296" s="629"/>
      <c r="O296" s="629"/>
      <c r="P296" s="629"/>
      <c r="Q296" s="629"/>
      <c r="R296" s="629"/>
      <c r="S296" s="578" t="s">
        <v>519</v>
      </c>
      <c r="T296" s="579"/>
      <c r="V296" s="580"/>
      <c r="W296" s="580"/>
    </row>
    <row r="297" spans="2:23" ht="155.44999999999999" customHeight="1" x14ac:dyDescent="0.2">
      <c r="B297" s="367" t="s">
        <v>769</v>
      </c>
      <c r="C297" s="367"/>
      <c r="D297" s="367"/>
      <c r="E297" s="367"/>
      <c r="F297" s="367"/>
      <c r="G297" s="456" t="s">
        <v>1179</v>
      </c>
      <c r="H297" s="456"/>
      <c r="I297" s="456"/>
      <c r="J297" s="456"/>
      <c r="K297" s="456"/>
      <c r="L297" s="456"/>
      <c r="M297" s="456"/>
      <c r="N297" s="456"/>
      <c r="O297" s="456"/>
      <c r="P297" s="456"/>
      <c r="Q297" s="456"/>
      <c r="R297" s="456"/>
      <c r="S297" s="578" t="s">
        <v>1108</v>
      </c>
      <c r="T297" s="579"/>
      <c r="U297" s="258"/>
    </row>
    <row r="298" spans="2:23" ht="132.6" customHeight="1" x14ac:dyDescent="0.2">
      <c r="B298" s="367" t="s">
        <v>770</v>
      </c>
      <c r="C298" s="367"/>
      <c r="D298" s="367"/>
      <c r="E298" s="367"/>
      <c r="F298" s="367"/>
      <c r="G298" s="494" t="s">
        <v>1364</v>
      </c>
      <c r="H298" s="495"/>
      <c r="I298" s="495"/>
      <c r="J298" s="495"/>
      <c r="K298" s="495"/>
      <c r="L298" s="495"/>
      <c r="M298" s="495"/>
      <c r="N298" s="495"/>
      <c r="O298" s="495"/>
      <c r="P298" s="495"/>
      <c r="Q298" s="495"/>
      <c r="R298" s="496"/>
      <c r="S298" s="578" t="s">
        <v>468</v>
      </c>
      <c r="T298" s="579"/>
      <c r="U298" s="258"/>
    </row>
    <row r="299" spans="2:23" ht="49.9" customHeight="1" x14ac:dyDescent="0.2">
      <c r="B299" s="367" t="s">
        <v>520</v>
      </c>
      <c r="C299" s="367"/>
      <c r="D299" s="367"/>
      <c r="E299" s="367"/>
      <c r="F299" s="367"/>
      <c r="G299" s="494" t="s">
        <v>1180</v>
      </c>
      <c r="H299" s="495"/>
      <c r="I299" s="495"/>
      <c r="J299" s="495"/>
      <c r="K299" s="495"/>
      <c r="L299" s="495"/>
      <c r="M299" s="495"/>
      <c r="N299" s="495"/>
      <c r="O299" s="495"/>
      <c r="P299" s="495"/>
      <c r="Q299" s="495"/>
      <c r="R299" s="496"/>
      <c r="S299" s="578"/>
      <c r="T299" s="579"/>
      <c r="U299" s="258"/>
    </row>
    <row r="300" spans="2:23" ht="42.6" customHeight="1" x14ac:dyDescent="0.2">
      <c r="B300" s="593" t="s">
        <v>470</v>
      </c>
      <c r="C300" s="593"/>
      <c r="D300" s="593"/>
      <c r="E300" s="593"/>
      <c r="F300" s="593"/>
      <c r="G300" s="594" t="s">
        <v>1109</v>
      </c>
      <c r="H300" s="595"/>
      <c r="I300" s="595"/>
      <c r="J300" s="595"/>
      <c r="K300" s="595"/>
      <c r="L300" s="595"/>
      <c r="M300" s="595"/>
      <c r="N300" s="595"/>
      <c r="O300" s="595"/>
      <c r="P300" s="595"/>
      <c r="Q300" s="595"/>
      <c r="R300" s="596"/>
      <c r="S300" s="578"/>
      <c r="T300" s="579"/>
      <c r="U300" s="258"/>
    </row>
    <row r="301" spans="2:23" ht="26.25" customHeight="1" x14ac:dyDescent="0.2">
      <c r="B301" s="392" t="s">
        <v>481</v>
      </c>
      <c r="C301" s="393"/>
      <c r="D301" s="393"/>
      <c r="E301" s="393"/>
      <c r="F301" s="393"/>
      <c r="G301" s="393"/>
      <c r="H301" s="393"/>
      <c r="I301" s="393"/>
      <c r="J301" s="393"/>
      <c r="K301" s="393"/>
      <c r="L301" s="393"/>
      <c r="M301" s="393"/>
      <c r="N301" s="393"/>
      <c r="O301" s="393"/>
      <c r="P301" s="393"/>
      <c r="Q301" s="393"/>
      <c r="R301" s="393"/>
      <c r="S301" s="393"/>
      <c r="T301" s="394"/>
    </row>
    <row r="302" spans="2:23" ht="23.25" customHeight="1" x14ac:dyDescent="0.2">
      <c r="B302" s="626" t="s">
        <v>46</v>
      </c>
      <c r="C302" s="627"/>
      <c r="D302" s="627"/>
      <c r="E302" s="627"/>
      <c r="F302" s="628"/>
      <c r="G302" s="436" t="s">
        <v>102</v>
      </c>
      <c r="H302" s="437"/>
      <c r="I302" s="437"/>
      <c r="J302" s="437"/>
      <c r="K302" s="437"/>
      <c r="L302" s="437"/>
      <c r="M302" s="437"/>
      <c r="N302" s="437"/>
      <c r="O302" s="437"/>
      <c r="P302" s="437"/>
      <c r="Q302" s="437"/>
      <c r="R302" s="438"/>
      <c r="S302" s="436" t="s">
        <v>103</v>
      </c>
      <c r="T302" s="438"/>
    </row>
    <row r="303" spans="2:23" ht="241.15" customHeight="1" x14ac:dyDescent="0.2">
      <c r="B303" s="447" t="s">
        <v>1177</v>
      </c>
      <c r="C303" s="448"/>
      <c r="D303" s="448"/>
      <c r="E303" s="448"/>
      <c r="F303" s="449"/>
      <c r="G303" s="635" t="s">
        <v>1339</v>
      </c>
      <c r="H303" s="636"/>
      <c r="I303" s="636"/>
      <c r="J303" s="636"/>
      <c r="K303" s="636"/>
      <c r="L303" s="636"/>
      <c r="M303" s="636"/>
      <c r="N303" s="636"/>
      <c r="O303" s="636"/>
      <c r="P303" s="636"/>
      <c r="Q303" s="636"/>
      <c r="R303" s="637"/>
      <c r="S303" s="447" t="s">
        <v>1340</v>
      </c>
      <c r="T303" s="449"/>
      <c r="U303" s="258"/>
    </row>
    <row r="304" spans="2:23" ht="409.6" customHeight="1" x14ac:dyDescent="0.2">
      <c r="B304" s="461" t="s">
        <v>1344</v>
      </c>
      <c r="C304" s="462"/>
      <c r="D304" s="462"/>
      <c r="E304" s="462"/>
      <c r="F304" s="463"/>
      <c r="G304" s="447" t="s">
        <v>1176</v>
      </c>
      <c r="H304" s="448"/>
      <c r="I304" s="448"/>
      <c r="J304" s="448"/>
      <c r="K304" s="448"/>
      <c r="L304" s="448"/>
      <c r="M304" s="448"/>
      <c r="N304" s="448"/>
      <c r="O304" s="448"/>
      <c r="P304" s="448"/>
      <c r="Q304" s="448"/>
      <c r="R304" s="449"/>
      <c r="S304" s="447" t="s">
        <v>1341</v>
      </c>
      <c r="T304" s="449"/>
      <c r="U304" s="258"/>
    </row>
    <row r="305" spans="1:24" ht="55.15" customHeight="1" x14ac:dyDescent="0.2">
      <c r="B305" s="467"/>
      <c r="C305" s="468"/>
      <c r="D305" s="468"/>
      <c r="E305" s="468"/>
      <c r="F305" s="469"/>
      <c r="G305" s="453"/>
      <c r="H305" s="454"/>
      <c r="I305" s="454"/>
      <c r="J305" s="454"/>
      <c r="K305" s="454"/>
      <c r="L305" s="454"/>
      <c r="M305" s="454"/>
      <c r="N305" s="454"/>
      <c r="O305" s="454"/>
      <c r="P305" s="454"/>
      <c r="Q305" s="454"/>
      <c r="R305" s="455"/>
      <c r="S305" s="453"/>
      <c r="T305" s="455"/>
      <c r="U305" s="258"/>
    </row>
    <row r="306" spans="1:24" ht="234.6" customHeight="1" x14ac:dyDescent="0.2">
      <c r="B306" s="578" t="s">
        <v>1178</v>
      </c>
      <c r="C306" s="631"/>
      <c r="D306" s="631"/>
      <c r="E306" s="631"/>
      <c r="F306" s="579"/>
      <c r="G306" s="494" t="s">
        <v>1342</v>
      </c>
      <c r="H306" s="495"/>
      <c r="I306" s="495"/>
      <c r="J306" s="495"/>
      <c r="K306" s="495"/>
      <c r="L306" s="495"/>
      <c r="M306" s="495"/>
      <c r="N306" s="495"/>
      <c r="O306" s="495"/>
      <c r="P306" s="495"/>
      <c r="Q306" s="495"/>
      <c r="R306" s="496"/>
      <c r="S306" s="578" t="s">
        <v>1343</v>
      </c>
      <c r="T306" s="579"/>
      <c r="U306" s="258"/>
    </row>
    <row r="307" spans="1:24" ht="94.5" customHeight="1" x14ac:dyDescent="0.2">
      <c r="B307" s="626" t="s">
        <v>500</v>
      </c>
      <c r="C307" s="627"/>
      <c r="D307" s="627"/>
      <c r="E307" s="627"/>
      <c r="F307" s="628"/>
      <c r="G307" s="436" t="s">
        <v>102</v>
      </c>
      <c r="H307" s="437"/>
      <c r="I307" s="437"/>
      <c r="J307" s="437"/>
      <c r="K307" s="437"/>
      <c r="L307" s="437"/>
      <c r="M307" s="437"/>
      <c r="N307" s="437"/>
      <c r="O307" s="437"/>
      <c r="P307" s="437"/>
      <c r="Q307" s="437"/>
      <c r="R307" s="438"/>
      <c r="S307" s="436" t="s">
        <v>103</v>
      </c>
      <c r="T307" s="438"/>
      <c r="U307" s="258"/>
    </row>
    <row r="308" spans="1:24" ht="223.9" customHeight="1" x14ac:dyDescent="0.2">
      <c r="B308" s="447"/>
      <c r="C308" s="448"/>
      <c r="D308" s="448"/>
      <c r="E308" s="448"/>
      <c r="F308" s="449"/>
      <c r="G308" s="623" t="s">
        <v>848</v>
      </c>
      <c r="H308" s="624"/>
      <c r="I308" s="624"/>
      <c r="J308" s="624"/>
      <c r="K308" s="624"/>
      <c r="L308" s="624"/>
      <c r="M308" s="624"/>
      <c r="N308" s="624"/>
      <c r="O308" s="624"/>
      <c r="P308" s="624"/>
      <c r="Q308" s="624"/>
      <c r="R308" s="625"/>
      <c r="S308" s="605"/>
      <c r="T308" s="606"/>
      <c r="U308" s="258"/>
      <c r="W308" s="609"/>
      <c r="X308" s="609"/>
    </row>
    <row r="309" spans="1:24" ht="331.15" customHeight="1" x14ac:dyDescent="0.2">
      <c r="B309" s="450"/>
      <c r="C309" s="630"/>
      <c r="D309" s="630"/>
      <c r="E309" s="630"/>
      <c r="F309" s="452"/>
      <c r="G309" s="610" t="s">
        <v>849</v>
      </c>
      <c r="H309" s="611"/>
      <c r="I309" s="611"/>
      <c r="J309" s="611"/>
      <c r="K309" s="611"/>
      <c r="L309" s="611"/>
      <c r="M309" s="611"/>
      <c r="N309" s="611"/>
      <c r="O309" s="611"/>
      <c r="P309" s="611"/>
      <c r="Q309" s="611"/>
      <c r="R309" s="612"/>
      <c r="S309" s="607"/>
      <c r="T309" s="608"/>
      <c r="U309" s="258"/>
      <c r="W309" s="609"/>
      <c r="X309" s="609"/>
    </row>
    <row r="310" spans="1:24" ht="244.15" customHeight="1" x14ac:dyDescent="0.2">
      <c r="A310" s="53"/>
      <c r="B310" s="450"/>
      <c r="C310" s="630"/>
      <c r="D310" s="630"/>
      <c r="E310" s="630"/>
      <c r="F310" s="452"/>
      <c r="G310" s="575" t="s">
        <v>850</v>
      </c>
      <c r="H310" s="576"/>
      <c r="I310" s="576"/>
      <c r="J310" s="576"/>
      <c r="K310" s="576"/>
      <c r="L310" s="576"/>
      <c r="M310" s="576"/>
      <c r="N310" s="576"/>
      <c r="O310" s="576"/>
      <c r="P310" s="576"/>
      <c r="Q310" s="576"/>
      <c r="R310" s="576"/>
      <c r="S310" s="607"/>
      <c r="T310" s="608"/>
      <c r="U310" s="258"/>
      <c r="W310" s="609"/>
      <c r="X310" s="609"/>
    </row>
    <row r="311" spans="1:24" ht="259.89999999999998" customHeight="1" x14ac:dyDescent="0.2">
      <c r="B311" s="450"/>
      <c r="C311" s="630"/>
      <c r="D311" s="630"/>
      <c r="E311" s="630"/>
      <c r="F311" s="452"/>
      <c r="G311" s="575" t="s">
        <v>851</v>
      </c>
      <c r="H311" s="576"/>
      <c r="I311" s="576"/>
      <c r="J311" s="576"/>
      <c r="K311" s="576"/>
      <c r="L311" s="576"/>
      <c r="M311" s="576"/>
      <c r="N311" s="576"/>
      <c r="O311" s="576"/>
      <c r="P311" s="576"/>
      <c r="Q311" s="576"/>
      <c r="R311" s="576"/>
      <c r="S311" s="607"/>
      <c r="T311" s="608"/>
      <c r="U311" s="258"/>
      <c r="W311" s="609"/>
      <c r="X311" s="609"/>
    </row>
    <row r="312" spans="1:24" ht="255" customHeight="1" x14ac:dyDescent="0.2">
      <c r="B312" s="450"/>
      <c r="C312" s="630"/>
      <c r="D312" s="630"/>
      <c r="E312" s="630"/>
      <c r="F312" s="452"/>
      <c r="G312" s="613" t="s">
        <v>852</v>
      </c>
      <c r="H312" s="614"/>
      <c r="I312" s="614"/>
      <c r="J312" s="614"/>
      <c r="K312" s="614"/>
      <c r="L312" s="614"/>
      <c r="M312" s="614"/>
      <c r="N312" s="614"/>
      <c r="O312" s="614"/>
      <c r="P312" s="614"/>
      <c r="Q312" s="614"/>
      <c r="R312" s="614"/>
      <c r="S312" s="607"/>
      <c r="T312" s="608"/>
      <c r="U312" s="258"/>
      <c r="W312" s="609"/>
      <c r="X312" s="609"/>
    </row>
    <row r="313" spans="1:24" ht="226.9" customHeight="1" x14ac:dyDescent="0.2">
      <c r="B313" s="450"/>
      <c r="C313" s="630"/>
      <c r="D313" s="630"/>
      <c r="E313" s="630"/>
      <c r="F313" s="452"/>
      <c r="G313" s="575" t="s">
        <v>853</v>
      </c>
      <c r="H313" s="576"/>
      <c r="I313" s="576"/>
      <c r="J313" s="576"/>
      <c r="K313" s="576"/>
      <c r="L313" s="576"/>
      <c r="M313" s="576"/>
      <c r="N313" s="576"/>
      <c r="O313" s="576"/>
      <c r="P313" s="576"/>
      <c r="Q313" s="576"/>
      <c r="R313" s="576"/>
      <c r="S313" s="607"/>
      <c r="T313" s="608"/>
      <c r="U313" s="258"/>
      <c r="W313" s="609"/>
      <c r="X313" s="609"/>
    </row>
    <row r="314" spans="1:24" ht="208.9" customHeight="1" x14ac:dyDescent="0.2">
      <c r="B314" s="450"/>
      <c r="C314" s="630"/>
      <c r="D314" s="630"/>
      <c r="E314" s="630"/>
      <c r="F314" s="452"/>
      <c r="G314" s="613" t="s">
        <v>854</v>
      </c>
      <c r="H314" s="614"/>
      <c r="I314" s="614"/>
      <c r="J314" s="614"/>
      <c r="K314" s="614"/>
      <c r="L314" s="614"/>
      <c r="M314" s="614"/>
      <c r="N314" s="614"/>
      <c r="O314" s="614"/>
      <c r="P314" s="614"/>
      <c r="Q314" s="614"/>
      <c r="R314" s="614"/>
      <c r="S314" s="607"/>
      <c r="T314" s="608"/>
      <c r="U314" s="258"/>
      <c r="W314" s="609"/>
      <c r="X314" s="609"/>
    </row>
    <row r="315" spans="1:24" ht="210.6" customHeight="1" x14ac:dyDescent="0.2">
      <c r="B315" s="450"/>
      <c r="C315" s="630"/>
      <c r="D315" s="630"/>
      <c r="E315" s="630"/>
      <c r="F315" s="452"/>
      <c r="G315" s="575" t="s">
        <v>855</v>
      </c>
      <c r="H315" s="576"/>
      <c r="I315" s="576"/>
      <c r="J315" s="576"/>
      <c r="K315" s="576"/>
      <c r="L315" s="576"/>
      <c r="M315" s="576"/>
      <c r="N315" s="576"/>
      <c r="O315" s="576"/>
      <c r="P315" s="576"/>
      <c r="Q315" s="576"/>
      <c r="R315" s="577"/>
      <c r="S315" s="607"/>
      <c r="T315" s="608"/>
      <c r="U315" s="258"/>
      <c r="W315" s="609"/>
      <c r="X315" s="609"/>
    </row>
    <row r="316" spans="1:24" ht="152.44999999999999" customHeight="1" x14ac:dyDescent="0.2">
      <c r="B316" s="450"/>
      <c r="C316" s="630"/>
      <c r="D316" s="630"/>
      <c r="E316" s="630"/>
      <c r="F316" s="452"/>
      <c r="G316" s="575" t="s">
        <v>856</v>
      </c>
      <c r="H316" s="576"/>
      <c r="I316" s="576"/>
      <c r="J316" s="576"/>
      <c r="K316" s="576"/>
      <c r="L316" s="576"/>
      <c r="M316" s="576"/>
      <c r="N316" s="576"/>
      <c r="O316" s="576"/>
      <c r="P316" s="576"/>
      <c r="Q316" s="576"/>
      <c r="R316" s="577"/>
      <c r="S316" s="607"/>
      <c r="T316" s="608"/>
      <c r="U316" s="258"/>
      <c r="W316" s="609"/>
      <c r="X316" s="609"/>
    </row>
    <row r="317" spans="1:24" ht="315.60000000000002" customHeight="1" x14ac:dyDescent="0.2">
      <c r="B317" s="450"/>
      <c r="C317" s="630"/>
      <c r="D317" s="630"/>
      <c r="E317" s="630"/>
      <c r="F317" s="452"/>
      <c r="G317" s="575" t="s">
        <v>1153</v>
      </c>
      <c r="H317" s="603"/>
      <c r="I317" s="603"/>
      <c r="J317" s="603"/>
      <c r="K317" s="603"/>
      <c r="L317" s="603"/>
      <c r="M317" s="603"/>
      <c r="N317" s="603"/>
      <c r="O317" s="603"/>
      <c r="P317" s="603"/>
      <c r="Q317" s="603"/>
      <c r="R317" s="604"/>
      <c r="S317" s="607"/>
      <c r="T317" s="608"/>
      <c r="U317" s="258"/>
      <c r="W317" s="609"/>
      <c r="X317" s="609"/>
    </row>
    <row r="318" spans="1:24" ht="372.6" customHeight="1" x14ac:dyDescent="0.2">
      <c r="B318" s="450"/>
      <c r="C318" s="630"/>
      <c r="D318" s="630"/>
      <c r="E318" s="630"/>
      <c r="F318" s="452"/>
      <c r="G318" s="575" t="s">
        <v>998</v>
      </c>
      <c r="H318" s="576"/>
      <c r="I318" s="576"/>
      <c r="J318" s="576"/>
      <c r="K318" s="576"/>
      <c r="L318" s="576"/>
      <c r="M318" s="576"/>
      <c r="N318" s="576"/>
      <c r="O318" s="576"/>
      <c r="P318" s="576"/>
      <c r="Q318" s="576"/>
      <c r="R318" s="576"/>
      <c r="S318" s="607"/>
      <c r="T318" s="608"/>
      <c r="U318" s="258"/>
      <c r="W318" s="609"/>
      <c r="X318" s="609"/>
    </row>
    <row r="319" spans="1:24" ht="408.6" customHeight="1" x14ac:dyDescent="0.2">
      <c r="B319" s="450"/>
      <c r="C319" s="630"/>
      <c r="D319" s="630"/>
      <c r="E319" s="630"/>
      <c r="F319" s="452"/>
      <c r="G319" s="569" t="s">
        <v>857</v>
      </c>
      <c r="H319" s="570"/>
      <c r="I319" s="570"/>
      <c r="J319" s="570"/>
      <c r="K319" s="570"/>
      <c r="L319" s="570"/>
      <c r="M319" s="570"/>
      <c r="N319" s="570"/>
      <c r="O319" s="570"/>
      <c r="P319" s="570"/>
      <c r="Q319" s="570"/>
      <c r="R319" s="571"/>
      <c r="S319" s="607"/>
      <c r="T319" s="608"/>
      <c r="U319" s="258"/>
      <c r="W319" s="609"/>
      <c r="X319" s="609"/>
    </row>
    <row r="320" spans="1:24" ht="96" customHeight="1" x14ac:dyDescent="0.2">
      <c r="B320" s="450"/>
      <c r="C320" s="630"/>
      <c r="D320" s="630"/>
      <c r="E320" s="630"/>
      <c r="F320" s="452"/>
      <c r="G320" s="572"/>
      <c r="H320" s="573"/>
      <c r="I320" s="573"/>
      <c r="J320" s="573"/>
      <c r="K320" s="573"/>
      <c r="L320" s="573"/>
      <c r="M320" s="573"/>
      <c r="N320" s="573"/>
      <c r="O320" s="573"/>
      <c r="P320" s="573"/>
      <c r="Q320" s="573"/>
      <c r="R320" s="574"/>
      <c r="S320" s="607"/>
      <c r="T320" s="608"/>
      <c r="U320" s="258"/>
      <c r="W320" s="609"/>
      <c r="X320" s="609"/>
    </row>
    <row r="321" spans="2:24" ht="217.9" customHeight="1" x14ac:dyDescent="0.2">
      <c r="B321" s="450"/>
      <c r="C321" s="630"/>
      <c r="D321" s="630"/>
      <c r="E321" s="630"/>
      <c r="F321" s="452"/>
      <c r="G321" s="575" t="s">
        <v>1024</v>
      </c>
      <c r="H321" s="576"/>
      <c r="I321" s="576"/>
      <c r="J321" s="576"/>
      <c r="K321" s="576"/>
      <c r="L321" s="576"/>
      <c r="M321" s="576"/>
      <c r="N321" s="576"/>
      <c r="O321" s="576"/>
      <c r="P321" s="576"/>
      <c r="Q321" s="576"/>
      <c r="R321" s="576"/>
      <c r="S321" s="607"/>
      <c r="T321" s="608"/>
      <c r="U321" s="258"/>
      <c r="W321" s="609"/>
      <c r="X321" s="609"/>
    </row>
    <row r="322" spans="2:24" ht="409.15" customHeight="1" x14ac:dyDescent="0.2">
      <c r="B322" s="450"/>
      <c r="C322" s="630"/>
      <c r="D322" s="630"/>
      <c r="E322" s="630"/>
      <c r="F322" s="452"/>
      <c r="G322" s="575" t="s">
        <v>1154</v>
      </c>
      <c r="H322" s="576"/>
      <c r="I322" s="576"/>
      <c r="J322" s="576"/>
      <c r="K322" s="576"/>
      <c r="L322" s="576"/>
      <c r="M322" s="576"/>
      <c r="N322" s="576"/>
      <c r="O322" s="576"/>
      <c r="P322" s="576"/>
      <c r="Q322" s="576"/>
      <c r="R322" s="577"/>
      <c r="S322" s="607"/>
      <c r="T322" s="608"/>
      <c r="U322" s="258"/>
      <c r="W322" s="609"/>
      <c r="X322" s="609"/>
    </row>
    <row r="323" spans="2:24" ht="408.6" customHeight="1" x14ac:dyDescent="0.2">
      <c r="B323" s="450"/>
      <c r="C323" s="630"/>
      <c r="D323" s="630"/>
      <c r="E323" s="630"/>
      <c r="F323" s="452"/>
      <c r="G323" s="569" t="s">
        <v>1155</v>
      </c>
      <c r="H323" s="570"/>
      <c r="I323" s="570"/>
      <c r="J323" s="570"/>
      <c r="K323" s="570"/>
      <c r="L323" s="570"/>
      <c r="M323" s="570"/>
      <c r="N323" s="570"/>
      <c r="O323" s="570"/>
      <c r="P323" s="570"/>
      <c r="Q323" s="570"/>
      <c r="R323" s="571"/>
      <c r="S323" s="607"/>
      <c r="T323" s="608"/>
      <c r="U323" s="258"/>
      <c r="W323" s="609"/>
      <c r="X323" s="609"/>
    </row>
    <row r="324" spans="2:24" ht="58.15" customHeight="1" x14ac:dyDescent="0.2">
      <c r="B324" s="450"/>
      <c r="C324" s="630"/>
      <c r="D324" s="630"/>
      <c r="E324" s="630"/>
      <c r="F324" s="452"/>
      <c r="G324" s="572"/>
      <c r="H324" s="573"/>
      <c r="I324" s="573"/>
      <c r="J324" s="573"/>
      <c r="K324" s="573"/>
      <c r="L324" s="573"/>
      <c r="M324" s="573"/>
      <c r="N324" s="573"/>
      <c r="O324" s="573"/>
      <c r="P324" s="573"/>
      <c r="Q324" s="573"/>
      <c r="R324" s="574"/>
      <c r="S324" s="607"/>
      <c r="T324" s="608"/>
      <c r="U324" s="258"/>
      <c r="W324" s="609"/>
      <c r="X324" s="609"/>
    </row>
    <row r="325" spans="2:24" ht="409.15" customHeight="1" x14ac:dyDescent="0.2">
      <c r="B325" s="450"/>
      <c r="C325" s="630"/>
      <c r="D325" s="630"/>
      <c r="E325" s="630"/>
      <c r="F325" s="452"/>
      <c r="G325" s="569" t="s">
        <v>858</v>
      </c>
      <c r="H325" s="570"/>
      <c r="I325" s="570"/>
      <c r="J325" s="570"/>
      <c r="K325" s="570"/>
      <c r="L325" s="570"/>
      <c r="M325" s="570"/>
      <c r="N325" s="570"/>
      <c r="O325" s="570"/>
      <c r="P325" s="570"/>
      <c r="Q325" s="570"/>
      <c r="R325" s="571"/>
      <c r="S325" s="607"/>
      <c r="T325" s="608"/>
      <c r="U325" s="258"/>
      <c r="W325" s="609"/>
      <c r="X325" s="609"/>
    </row>
    <row r="326" spans="2:24" ht="123" customHeight="1" x14ac:dyDescent="0.2">
      <c r="B326" s="450"/>
      <c r="C326" s="630"/>
      <c r="D326" s="630"/>
      <c r="E326" s="630"/>
      <c r="F326" s="452"/>
      <c r="G326" s="572"/>
      <c r="H326" s="573"/>
      <c r="I326" s="573"/>
      <c r="J326" s="573"/>
      <c r="K326" s="573"/>
      <c r="L326" s="573"/>
      <c r="M326" s="573"/>
      <c r="N326" s="573"/>
      <c r="O326" s="573"/>
      <c r="P326" s="573"/>
      <c r="Q326" s="573"/>
      <c r="R326" s="574"/>
      <c r="S326" s="607"/>
      <c r="T326" s="608"/>
      <c r="U326" s="258"/>
      <c r="W326" s="609"/>
      <c r="X326" s="609"/>
    </row>
    <row r="327" spans="2:24" ht="358.9" customHeight="1" x14ac:dyDescent="0.2">
      <c r="B327" s="450"/>
      <c r="C327" s="630"/>
      <c r="D327" s="630"/>
      <c r="E327" s="630"/>
      <c r="F327" s="452"/>
      <c r="G327" s="602" t="s">
        <v>1283</v>
      </c>
      <c r="H327" s="621"/>
      <c r="I327" s="621"/>
      <c r="J327" s="621"/>
      <c r="K327" s="621"/>
      <c r="L327" s="621"/>
      <c r="M327" s="621"/>
      <c r="N327" s="621"/>
      <c r="O327" s="621"/>
      <c r="P327" s="621"/>
      <c r="Q327" s="621"/>
      <c r="R327" s="622"/>
      <c r="S327" s="607"/>
      <c r="T327" s="608"/>
      <c r="U327" s="258"/>
      <c r="W327" s="609"/>
      <c r="X327" s="609"/>
    </row>
    <row r="328" spans="2:24" ht="203.45" customHeight="1" x14ac:dyDescent="0.2">
      <c r="B328" s="450"/>
      <c r="C328" s="630"/>
      <c r="D328" s="630"/>
      <c r="E328" s="630"/>
      <c r="F328" s="452"/>
      <c r="G328" s="575" t="s">
        <v>859</v>
      </c>
      <c r="H328" s="576"/>
      <c r="I328" s="576"/>
      <c r="J328" s="576"/>
      <c r="K328" s="576"/>
      <c r="L328" s="576"/>
      <c r="M328" s="576"/>
      <c r="N328" s="576"/>
      <c r="O328" s="576"/>
      <c r="P328" s="576"/>
      <c r="Q328" s="576"/>
      <c r="R328" s="576"/>
      <c r="S328" s="607"/>
      <c r="T328" s="608"/>
      <c r="U328" s="258"/>
      <c r="W328" s="609"/>
      <c r="X328" s="609"/>
    </row>
    <row r="329" spans="2:24" ht="208.15" customHeight="1" x14ac:dyDescent="0.2">
      <c r="B329" s="450"/>
      <c r="C329" s="630"/>
      <c r="D329" s="630"/>
      <c r="E329" s="630"/>
      <c r="F329" s="452"/>
      <c r="G329" s="632" t="s">
        <v>734</v>
      </c>
      <c r="H329" s="633"/>
      <c r="I329" s="633"/>
      <c r="J329" s="633"/>
      <c r="K329" s="633"/>
      <c r="L329" s="633"/>
      <c r="M329" s="633"/>
      <c r="N329" s="633"/>
      <c r="O329" s="633"/>
      <c r="P329" s="633"/>
      <c r="Q329" s="633"/>
      <c r="R329" s="633"/>
      <c r="S329" s="607"/>
      <c r="T329" s="608"/>
      <c r="U329" s="258"/>
      <c r="W329" s="609"/>
      <c r="X329" s="609"/>
    </row>
    <row r="330" spans="2:24" ht="307.89999999999998" customHeight="1" x14ac:dyDescent="0.2">
      <c r="B330" s="450"/>
      <c r="C330" s="630"/>
      <c r="D330" s="630"/>
      <c r="E330" s="630"/>
      <c r="F330" s="452"/>
      <c r="G330" s="575" t="s">
        <v>860</v>
      </c>
      <c r="H330" s="603"/>
      <c r="I330" s="603"/>
      <c r="J330" s="603"/>
      <c r="K330" s="603"/>
      <c r="L330" s="603"/>
      <c r="M330" s="603"/>
      <c r="N330" s="603"/>
      <c r="O330" s="603"/>
      <c r="P330" s="603"/>
      <c r="Q330" s="603"/>
      <c r="R330" s="604"/>
      <c r="S330" s="607"/>
      <c r="T330" s="608"/>
      <c r="U330" s="258"/>
      <c r="W330" s="609"/>
      <c r="X330" s="609"/>
    </row>
    <row r="331" spans="2:24" ht="300" customHeight="1" x14ac:dyDescent="0.2">
      <c r="B331" s="450"/>
      <c r="C331" s="630"/>
      <c r="D331" s="630"/>
      <c r="E331" s="630"/>
      <c r="F331" s="452"/>
      <c r="G331" s="575" t="s">
        <v>1125</v>
      </c>
      <c r="H331" s="603"/>
      <c r="I331" s="603"/>
      <c r="J331" s="603"/>
      <c r="K331" s="603"/>
      <c r="L331" s="603"/>
      <c r="M331" s="603"/>
      <c r="N331" s="603"/>
      <c r="O331" s="603"/>
      <c r="P331" s="603"/>
      <c r="Q331" s="603"/>
      <c r="R331" s="604"/>
      <c r="S331" s="607"/>
      <c r="T331" s="608"/>
      <c r="U331" s="258"/>
      <c r="W331" s="609"/>
      <c r="X331" s="609"/>
    </row>
    <row r="332" spans="2:24" ht="409.15" customHeight="1" x14ac:dyDescent="0.2">
      <c r="B332" s="450"/>
      <c r="C332" s="630"/>
      <c r="D332" s="630"/>
      <c r="E332" s="630"/>
      <c r="F332" s="452"/>
      <c r="G332" s="569" t="s">
        <v>1156</v>
      </c>
      <c r="H332" s="570"/>
      <c r="I332" s="570"/>
      <c r="J332" s="570"/>
      <c r="K332" s="570"/>
      <c r="L332" s="570"/>
      <c r="M332" s="570"/>
      <c r="N332" s="570"/>
      <c r="O332" s="570"/>
      <c r="P332" s="570"/>
      <c r="Q332" s="570"/>
      <c r="R332" s="571"/>
      <c r="S332" s="607"/>
      <c r="T332" s="608"/>
      <c r="U332" s="258"/>
      <c r="W332" s="609"/>
      <c r="X332" s="609"/>
    </row>
    <row r="333" spans="2:24" ht="141" customHeight="1" x14ac:dyDescent="0.2">
      <c r="B333" s="450"/>
      <c r="C333" s="630"/>
      <c r="D333" s="630"/>
      <c r="E333" s="630"/>
      <c r="F333" s="452"/>
      <c r="G333" s="572"/>
      <c r="H333" s="573"/>
      <c r="I333" s="573"/>
      <c r="J333" s="573"/>
      <c r="K333" s="573"/>
      <c r="L333" s="573"/>
      <c r="M333" s="573"/>
      <c r="N333" s="573"/>
      <c r="O333" s="573"/>
      <c r="P333" s="573"/>
      <c r="Q333" s="573"/>
      <c r="R333" s="574"/>
      <c r="S333" s="607"/>
      <c r="T333" s="608"/>
      <c r="U333" s="258"/>
      <c r="W333" s="609"/>
      <c r="X333" s="609"/>
    </row>
    <row r="334" spans="2:24" ht="205.9" customHeight="1" x14ac:dyDescent="0.2">
      <c r="B334" s="450"/>
      <c r="C334" s="630"/>
      <c r="D334" s="630"/>
      <c r="E334" s="630"/>
      <c r="F334" s="452"/>
      <c r="G334" s="575" t="s">
        <v>861</v>
      </c>
      <c r="H334" s="576"/>
      <c r="I334" s="576"/>
      <c r="J334" s="576"/>
      <c r="K334" s="576"/>
      <c r="L334" s="576"/>
      <c r="M334" s="576"/>
      <c r="N334" s="576"/>
      <c r="O334" s="576"/>
      <c r="P334" s="576"/>
      <c r="Q334" s="576"/>
      <c r="R334" s="577"/>
      <c r="S334" s="607"/>
      <c r="T334" s="608"/>
      <c r="U334" s="258"/>
      <c r="W334" s="609"/>
      <c r="X334" s="609"/>
    </row>
    <row r="335" spans="2:24" ht="360" customHeight="1" x14ac:dyDescent="0.2">
      <c r="B335" s="450"/>
      <c r="C335" s="630"/>
      <c r="D335" s="630"/>
      <c r="E335" s="630"/>
      <c r="F335" s="452"/>
      <c r="G335" s="575" t="s">
        <v>1157</v>
      </c>
      <c r="H335" s="576"/>
      <c r="I335" s="576"/>
      <c r="J335" s="576"/>
      <c r="K335" s="576"/>
      <c r="L335" s="576"/>
      <c r="M335" s="576"/>
      <c r="N335" s="576"/>
      <c r="O335" s="576"/>
      <c r="P335" s="576"/>
      <c r="Q335" s="576"/>
      <c r="R335" s="577"/>
      <c r="S335" s="607"/>
      <c r="T335" s="608"/>
      <c r="U335" s="258"/>
      <c r="W335" s="609"/>
      <c r="X335" s="609"/>
    </row>
    <row r="336" spans="2:24" ht="152.44999999999999" customHeight="1" x14ac:dyDescent="0.2">
      <c r="B336" s="450"/>
      <c r="C336" s="630"/>
      <c r="D336" s="630"/>
      <c r="E336" s="630"/>
      <c r="F336" s="452"/>
      <c r="G336" s="602" t="s">
        <v>960</v>
      </c>
      <c r="H336" s="603"/>
      <c r="I336" s="603"/>
      <c r="J336" s="603"/>
      <c r="K336" s="603"/>
      <c r="L336" s="603"/>
      <c r="M336" s="603"/>
      <c r="N336" s="603"/>
      <c r="O336" s="603"/>
      <c r="P336" s="603"/>
      <c r="Q336" s="603"/>
      <c r="R336" s="604"/>
      <c r="S336" s="607"/>
      <c r="T336" s="608"/>
      <c r="U336" s="258"/>
      <c r="W336" s="609"/>
      <c r="X336" s="609"/>
    </row>
    <row r="337" spans="2:24" ht="278.45" customHeight="1" x14ac:dyDescent="0.2">
      <c r="B337" s="450"/>
      <c r="C337" s="630"/>
      <c r="D337" s="630"/>
      <c r="E337" s="630"/>
      <c r="F337" s="452"/>
      <c r="G337" s="602" t="s">
        <v>1158</v>
      </c>
      <c r="H337" s="603"/>
      <c r="I337" s="603"/>
      <c r="J337" s="603"/>
      <c r="K337" s="603"/>
      <c r="L337" s="603"/>
      <c r="M337" s="603"/>
      <c r="N337" s="603"/>
      <c r="O337" s="603"/>
      <c r="P337" s="603"/>
      <c r="Q337" s="603"/>
      <c r="R337" s="604"/>
      <c r="S337" s="607"/>
      <c r="T337" s="608"/>
      <c r="U337" s="258"/>
      <c r="W337" s="609"/>
      <c r="X337" s="609"/>
    </row>
    <row r="338" spans="2:24" ht="173.45" customHeight="1" x14ac:dyDescent="0.2">
      <c r="B338" s="450"/>
      <c r="C338" s="630"/>
      <c r="D338" s="630"/>
      <c r="E338" s="630"/>
      <c r="F338" s="452"/>
      <c r="G338" s="602" t="s">
        <v>1126</v>
      </c>
      <c r="H338" s="603"/>
      <c r="I338" s="603"/>
      <c r="J338" s="603"/>
      <c r="K338" s="603"/>
      <c r="L338" s="603"/>
      <c r="M338" s="603"/>
      <c r="N338" s="603"/>
      <c r="O338" s="603"/>
      <c r="P338" s="603"/>
      <c r="Q338" s="603"/>
      <c r="R338" s="604"/>
      <c r="S338" s="607"/>
      <c r="T338" s="608"/>
      <c r="U338" s="258"/>
      <c r="W338" s="609"/>
      <c r="X338" s="609"/>
    </row>
    <row r="339" spans="2:24" ht="162.6" customHeight="1" x14ac:dyDescent="0.2">
      <c r="B339" s="450"/>
      <c r="C339" s="630"/>
      <c r="D339" s="630"/>
      <c r="E339" s="630"/>
      <c r="F339" s="452"/>
      <c r="G339" s="602" t="s">
        <v>1159</v>
      </c>
      <c r="H339" s="603"/>
      <c r="I339" s="603"/>
      <c r="J339" s="603"/>
      <c r="K339" s="603"/>
      <c r="L339" s="603"/>
      <c r="M339" s="603"/>
      <c r="N339" s="603"/>
      <c r="O339" s="603"/>
      <c r="P339" s="603"/>
      <c r="Q339" s="603"/>
      <c r="R339" s="604"/>
      <c r="S339" s="607"/>
      <c r="T339" s="608"/>
      <c r="U339" s="258"/>
      <c r="W339" s="609"/>
      <c r="X339" s="609"/>
    </row>
    <row r="340" spans="2:24" ht="165.6" customHeight="1" x14ac:dyDescent="0.2">
      <c r="B340" s="450"/>
      <c r="C340" s="630"/>
      <c r="D340" s="630"/>
      <c r="E340" s="630"/>
      <c r="F340" s="452"/>
      <c r="G340" s="602" t="s">
        <v>1127</v>
      </c>
      <c r="H340" s="603"/>
      <c r="I340" s="603"/>
      <c r="J340" s="603"/>
      <c r="K340" s="603"/>
      <c r="L340" s="603"/>
      <c r="M340" s="603"/>
      <c r="N340" s="603"/>
      <c r="O340" s="603"/>
      <c r="P340" s="603"/>
      <c r="Q340" s="603"/>
      <c r="R340" s="604"/>
      <c r="S340" s="607"/>
      <c r="T340" s="608"/>
      <c r="U340" s="258"/>
      <c r="W340" s="609"/>
      <c r="X340" s="609"/>
    </row>
    <row r="341" spans="2:24" ht="223.9" customHeight="1" x14ac:dyDescent="0.2">
      <c r="B341" s="450"/>
      <c r="C341" s="630"/>
      <c r="D341" s="630"/>
      <c r="E341" s="630"/>
      <c r="F341" s="452"/>
      <c r="G341" s="575" t="s">
        <v>862</v>
      </c>
      <c r="H341" s="576"/>
      <c r="I341" s="576"/>
      <c r="J341" s="576"/>
      <c r="K341" s="576"/>
      <c r="L341" s="576"/>
      <c r="M341" s="576"/>
      <c r="N341" s="576"/>
      <c r="O341" s="576"/>
      <c r="P341" s="576"/>
      <c r="Q341" s="576"/>
      <c r="R341" s="577"/>
      <c r="S341" s="607"/>
      <c r="T341" s="608"/>
      <c r="U341" s="258"/>
      <c r="W341" s="609"/>
      <c r="X341" s="609"/>
    </row>
    <row r="342" spans="2:24" ht="304.14999999999998" customHeight="1" x14ac:dyDescent="0.2">
      <c r="B342" s="450"/>
      <c r="C342" s="630"/>
      <c r="D342" s="630"/>
      <c r="E342" s="630"/>
      <c r="F342" s="452"/>
      <c r="G342" s="575" t="s">
        <v>1025</v>
      </c>
      <c r="H342" s="576"/>
      <c r="I342" s="576"/>
      <c r="J342" s="576"/>
      <c r="K342" s="576"/>
      <c r="L342" s="576"/>
      <c r="M342" s="576"/>
      <c r="N342" s="576"/>
      <c r="O342" s="576"/>
      <c r="P342" s="576"/>
      <c r="Q342" s="576"/>
      <c r="R342" s="577"/>
      <c r="S342" s="607"/>
      <c r="T342" s="608"/>
      <c r="U342" s="258"/>
      <c r="W342" s="609"/>
      <c r="X342" s="609"/>
    </row>
    <row r="343" spans="2:24" ht="409.15" customHeight="1" x14ac:dyDescent="0.2">
      <c r="B343" s="450"/>
      <c r="C343" s="630"/>
      <c r="D343" s="630"/>
      <c r="E343" s="630"/>
      <c r="F343" s="452"/>
      <c r="G343" s="569" t="s">
        <v>1160</v>
      </c>
      <c r="H343" s="570"/>
      <c r="I343" s="570"/>
      <c r="J343" s="570"/>
      <c r="K343" s="570"/>
      <c r="L343" s="570"/>
      <c r="M343" s="570"/>
      <c r="N343" s="570"/>
      <c r="O343" s="570"/>
      <c r="P343" s="570"/>
      <c r="Q343" s="570"/>
      <c r="R343" s="571"/>
      <c r="S343" s="607"/>
      <c r="T343" s="608"/>
      <c r="U343" s="258"/>
      <c r="W343" s="609"/>
      <c r="X343" s="609"/>
    </row>
    <row r="344" spans="2:24" ht="320.45" customHeight="1" x14ac:dyDescent="0.2">
      <c r="B344" s="450"/>
      <c r="C344" s="630"/>
      <c r="D344" s="630"/>
      <c r="E344" s="630"/>
      <c r="F344" s="452"/>
      <c r="G344" s="572"/>
      <c r="H344" s="573"/>
      <c r="I344" s="573"/>
      <c r="J344" s="573"/>
      <c r="K344" s="573"/>
      <c r="L344" s="573"/>
      <c r="M344" s="573"/>
      <c r="N344" s="573"/>
      <c r="O344" s="573"/>
      <c r="P344" s="573"/>
      <c r="Q344" s="573"/>
      <c r="R344" s="574"/>
      <c r="S344" s="607"/>
      <c r="T344" s="608"/>
      <c r="U344" s="258"/>
      <c r="W344" s="609"/>
      <c r="X344" s="609"/>
    </row>
    <row r="345" spans="2:24" ht="409.6" customHeight="1" x14ac:dyDescent="0.2">
      <c r="B345" s="450"/>
      <c r="C345" s="630"/>
      <c r="D345" s="630"/>
      <c r="E345" s="630"/>
      <c r="F345" s="452"/>
      <c r="G345" s="569" t="s">
        <v>1026</v>
      </c>
      <c r="H345" s="570"/>
      <c r="I345" s="570"/>
      <c r="J345" s="570"/>
      <c r="K345" s="570"/>
      <c r="L345" s="570"/>
      <c r="M345" s="570"/>
      <c r="N345" s="570"/>
      <c r="O345" s="570"/>
      <c r="P345" s="570"/>
      <c r="Q345" s="570"/>
      <c r="R345" s="571"/>
      <c r="S345" s="607"/>
      <c r="T345" s="608"/>
      <c r="U345" s="258"/>
      <c r="W345" s="609"/>
      <c r="X345" s="609"/>
    </row>
    <row r="346" spans="2:24" ht="117.6" customHeight="1" x14ac:dyDescent="0.2">
      <c r="B346" s="450"/>
      <c r="C346" s="630"/>
      <c r="D346" s="630"/>
      <c r="E346" s="630"/>
      <c r="F346" s="452"/>
      <c r="G346" s="572"/>
      <c r="H346" s="573"/>
      <c r="I346" s="573"/>
      <c r="J346" s="573"/>
      <c r="K346" s="573"/>
      <c r="L346" s="573"/>
      <c r="M346" s="573"/>
      <c r="N346" s="573"/>
      <c r="O346" s="573"/>
      <c r="P346" s="573"/>
      <c r="Q346" s="573"/>
      <c r="R346" s="574"/>
      <c r="S346" s="607"/>
      <c r="T346" s="608"/>
      <c r="U346" s="258"/>
      <c r="W346" s="609"/>
      <c r="X346" s="609"/>
    </row>
    <row r="347" spans="2:24" ht="326.45" customHeight="1" x14ac:dyDescent="0.2">
      <c r="B347" s="450"/>
      <c r="C347" s="630"/>
      <c r="D347" s="630"/>
      <c r="E347" s="630"/>
      <c r="F347" s="452"/>
      <c r="G347" s="575" t="s">
        <v>1097</v>
      </c>
      <c r="H347" s="576"/>
      <c r="I347" s="576"/>
      <c r="J347" s="576"/>
      <c r="K347" s="576"/>
      <c r="L347" s="576"/>
      <c r="M347" s="576"/>
      <c r="N347" s="576"/>
      <c r="O347" s="576"/>
      <c r="P347" s="576"/>
      <c r="Q347" s="576"/>
      <c r="R347" s="577"/>
      <c r="S347" s="607"/>
      <c r="T347" s="608"/>
      <c r="U347" s="258"/>
      <c r="W347" s="609"/>
      <c r="X347" s="609"/>
    </row>
    <row r="348" spans="2:24" ht="150" customHeight="1" x14ac:dyDescent="0.2">
      <c r="B348" s="450"/>
      <c r="C348" s="630"/>
      <c r="D348" s="630"/>
      <c r="E348" s="630"/>
      <c r="F348" s="452"/>
      <c r="G348" s="575" t="s">
        <v>1161</v>
      </c>
      <c r="H348" s="576"/>
      <c r="I348" s="576"/>
      <c r="J348" s="576"/>
      <c r="K348" s="576"/>
      <c r="L348" s="576"/>
      <c r="M348" s="576"/>
      <c r="N348" s="576"/>
      <c r="O348" s="576"/>
      <c r="P348" s="576"/>
      <c r="Q348" s="576"/>
      <c r="R348" s="577"/>
      <c r="S348" s="607"/>
      <c r="T348" s="608"/>
      <c r="U348" s="258"/>
      <c r="W348" s="609"/>
      <c r="X348" s="609"/>
    </row>
    <row r="349" spans="2:24" ht="232.15" customHeight="1" x14ac:dyDescent="0.2">
      <c r="B349" s="450"/>
      <c r="C349" s="630"/>
      <c r="D349" s="630"/>
      <c r="E349" s="630"/>
      <c r="F349" s="452"/>
      <c r="G349" s="575" t="s">
        <v>1284</v>
      </c>
      <c r="H349" s="576"/>
      <c r="I349" s="576"/>
      <c r="J349" s="576"/>
      <c r="K349" s="576"/>
      <c r="L349" s="576"/>
      <c r="M349" s="576"/>
      <c r="N349" s="576"/>
      <c r="O349" s="576"/>
      <c r="P349" s="576"/>
      <c r="Q349" s="576"/>
      <c r="R349" s="577"/>
      <c r="S349" s="607"/>
      <c r="T349" s="608"/>
      <c r="U349" s="258"/>
      <c r="W349" s="609"/>
      <c r="X349" s="609"/>
    </row>
    <row r="350" spans="2:24" ht="339" customHeight="1" x14ac:dyDescent="0.2">
      <c r="B350" s="450"/>
      <c r="C350" s="630"/>
      <c r="D350" s="630"/>
      <c r="E350" s="630"/>
      <c r="F350" s="452"/>
      <c r="G350" s="575" t="s">
        <v>863</v>
      </c>
      <c r="H350" s="576"/>
      <c r="I350" s="576"/>
      <c r="J350" s="576"/>
      <c r="K350" s="576"/>
      <c r="L350" s="576"/>
      <c r="M350" s="576"/>
      <c r="N350" s="576"/>
      <c r="O350" s="576"/>
      <c r="P350" s="576"/>
      <c r="Q350" s="576"/>
      <c r="R350" s="577"/>
      <c r="S350" s="607"/>
      <c r="T350" s="608"/>
      <c r="U350" s="258"/>
      <c r="W350" s="609"/>
      <c r="X350" s="609"/>
    </row>
    <row r="351" spans="2:24" ht="272.45" customHeight="1" x14ac:dyDescent="0.2">
      <c r="B351" s="450"/>
      <c r="C351" s="630"/>
      <c r="D351" s="630"/>
      <c r="E351" s="630"/>
      <c r="F351" s="452"/>
      <c r="G351" s="575" t="s">
        <v>864</v>
      </c>
      <c r="H351" s="576"/>
      <c r="I351" s="576"/>
      <c r="J351" s="576"/>
      <c r="K351" s="576"/>
      <c r="L351" s="576"/>
      <c r="M351" s="576"/>
      <c r="N351" s="576"/>
      <c r="O351" s="576"/>
      <c r="P351" s="576"/>
      <c r="Q351" s="576"/>
      <c r="R351" s="577"/>
      <c r="S351" s="607"/>
      <c r="T351" s="608"/>
      <c r="U351" s="258"/>
      <c r="W351" s="609"/>
      <c r="X351" s="609"/>
    </row>
    <row r="352" spans="2:24" ht="263.45" customHeight="1" x14ac:dyDescent="0.2">
      <c r="B352" s="450"/>
      <c r="C352" s="630"/>
      <c r="D352" s="630"/>
      <c r="E352" s="630"/>
      <c r="F352" s="452"/>
      <c r="G352" s="575" t="s">
        <v>1285</v>
      </c>
      <c r="H352" s="576"/>
      <c r="I352" s="576"/>
      <c r="J352" s="576"/>
      <c r="K352" s="576"/>
      <c r="L352" s="576"/>
      <c r="M352" s="576"/>
      <c r="N352" s="576"/>
      <c r="O352" s="576"/>
      <c r="P352" s="576"/>
      <c r="Q352" s="576"/>
      <c r="R352" s="577"/>
      <c r="S352" s="607"/>
      <c r="T352" s="608"/>
      <c r="U352" s="258"/>
      <c r="W352" s="609"/>
      <c r="X352" s="609"/>
    </row>
    <row r="353" spans="2:24" ht="377.45" customHeight="1" x14ac:dyDescent="0.2">
      <c r="B353" s="450"/>
      <c r="C353" s="630"/>
      <c r="D353" s="630"/>
      <c r="E353" s="630"/>
      <c r="F353" s="452"/>
      <c r="G353" s="575" t="s">
        <v>1286</v>
      </c>
      <c r="H353" s="576"/>
      <c r="I353" s="576"/>
      <c r="J353" s="576"/>
      <c r="K353" s="576"/>
      <c r="L353" s="576"/>
      <c r="M353" s="576"/>
      <c r="N353" s="576"/>
      <c r="O353" s="576"/>
      <c r="P353" s="576"/>
      <c r="Q353" s="576"/>
      <c r="R353" s="577"/>
      <c r="S353" s="607"/>
      <c r="T353" s="608"/>
      <c r="U353" s="258"/>
      <c r="W353" s="609"/>
      <c r="X353" s="609"/>
    </row>
    <row r="354" spans="2:24" ht="325.89999999999998" customHeight="1" x14ac:dyDescent="0.2">
      <c r="B354" s="450"/>
      <c r="C354" s="630"/>
      <c r="D354" s="630"/>
      <c r="E354" s="630"/>
      <c r="F354" s="452"/>
      <c r="G354" s="575" t="s">
        <v>865</v>
      </c>
      <c r="H354" s="576"/>
      <c r="I354" s="576"/>
      <c r="J354" s="576"/>
      <c r="K354" s="576"/>
      <c r="L354" s="576"/>
      <c r="M354" s="576"/>
      <c r="N354" s="576"/>
      <c r="O354" s="576"/>
      <c r="P354" s="576"/>
      <c r="Q354" s="576"/>
      <c r="R354" s="577"/>
      <c r="S354" s="607"/>
      <c r="T354" s="608"/>
      <c r="U354" s="258"/>
      <c r="W354" s="609"/>
      <c r="X354" s="609"/>
    </row>
    <row r="355" spans="2:24" ht="250.15" customHeight="1" x14ac:dyDescent="0.2">
      <c r="B355" s="450"/>
      <c r="C355" s="630"/>
      <c r="D355" s="630"/>
      <c r="E355" s="630"/>
      <c r="F355" s="452"/>
      <c r="G355" s="575" t="s">
        <v>866</v>
      </c>
      <c r="H355" s="576"/>
      <c r="I355" s="576"/>
      <c r="J355" s="576"/>
      <c r="K355" s="576"/>
      <c r="L355" s="576"/>
      <c r="M355" s="576"/>
      <c r="N355" s="576"/>
      <c r="O355" s="576"/>
      <c r="P355" s="576"/>
      <c r="Q355" s="576"/>
      <c r="R355" s="577"/>
      <c r="S355" s="607"/>
      <c r="T355" s="608"/>
      <c r="U355" s="258"/>
      <c r="W355" s="609"/>
      <c r="X355" s="609"/>
    </row>
    <row r="356" spans="2:24" ht="225.6" customHeight="1" x14ac:dyDescent="0.2">
      <c r="B356" s="450"/>
      <c r="C356" s="630"/>
      <c r="D356" s="630"/>
      <c r="E356" s="630"/>
      <c r="F356" s="452"/>
      <c r="G356" s="575" t="s">
        <v>867</v>
      </c>
      <c r="H356" s="576"/>
      <c r="I356" s="576"/>
      <c r="J356" s="576"/>
      <c r="K356" s="576"/>
      <c r="L356" s="576"/>
      <c r="M356" s="576"/>
      <c r="N356" s="576"/>
      <c r="O356" s="576"/>
      <c r="P356" s="576"/>
      <c r="Q356" s="576"/>
      <c r="R356" s="577"/>
      <c r="S356" s="607"/>
      <c r="T356" s="608"/>
      <c r="U356" s="258"/>
      <c r="W356" s="609"/>
      <c r="X356" s="609"/>
    </row>
    <row r="357" spans="2:24" ht="135.6" customHeight="1" x14ac:dyDescent="0.2">
      <c r="B357" s="450"/>
      <c r="C357" s="630"/>
      <c r="D357" s="630"/>
      <c r="E357" s="630"/>
      <c r="F357" s="452"/>
      <c r="G357" s="632" t="s">
        <v>839</v>
      </c>
      <c r="H357" s="633"/>
      <c r="I357" s="633"/>
      <c r="J357" s="633"/>
      <c r="K357" s="633"/>
      <c r="L357" s="633"/>
      <c r="M357" s="633"/>
      <c r="N357" s="633"/>
      <c r="O357" s="633"/>
      <c r="P357" s="633"/>
      <c r="Q357" s="633"/>
      <c r="R357" s="634"/>
      <c r="S357" s="607"/>
      <c r="T357" s="608"/>
      <c r="U357" s="258"/>
      <c r="W357" s="609"/>
      <c r="X357" s="609"/>
    </row>
    <row r="358" spans="2:24" ht="135.6" customHeight="1" x14ac:dyDescent="0.2">
      <c r="B358" s="450"/>
      <c r="C358" s="630"/>
      <c r="D358" s="630"/>
      <c r="E358" s="630"/>
      <c r="F358" s="452"/>
      <c r="G358" s="575" t="s">
        <v>978</v>
      </c>
      <c r="H358" s="576"/>
      <c r="I358" s="576"/>
      <c r="J358" s="576"/>
      <c r="K358" s="576"/>
      <c r="L358" s="576"/>
      <c r="M358" s="576"/>
      <c r="N358" s="576"/>
      <c r="O358" s="576"/>
      <c r="P358" s="576"/>
      <c r="Q358" s="576"/>
      <c r="R358" s="577"/>
      <c r="S358" s="607"/>
      <c r="T358" s="608"/>
      <c r="U358" s="258"/>
      <c r="W358" s="609"/>
      <c r="X358" s="609"/>
    </row>
    <row r="359" spans="2:24" ht="408.6" customHeight="1" x14ac:dyDescent="0.2">
      <c r="B359" s="450"/>
      <c r="C359" s="630"/>
      <c r="D359" s="630"/>
      <c r="E359" s="630"/>
      <c r="F359" s="452"/>
      <c r="G359" s="569" t="s">
        <v>1287</v>
      </c>
      <c r="H359" s="570"/>
      <c r="I359" s="570"/>
      <c r="J359" s="570"/>
      <c r="K359" s="570"/>
      <c r="L359" s="570"/>
      <c r="M359" s="570"/>
      <c r="N359" s="570"/>
      <c r="O359" s="570"/>
      <c r="P359" s="570"/>
      <c r="Q359" s="570"/>
      <c r="R359" s="571"/>
      <c r="S359" s="607"/>
      <c r="T359" s="608"/>
      <c r="U359" s="258"/>
      <c r="W359" s="609"/>
      <c r="X359" s="609"/>
    </row>
    <row r="360" spans="2:24" ht="236.45" customHeight="1" thickBot="1" x14ac:dyDescent="0.25">
      <c r="B360" s="450"/>
      <c r="C360" s="630"/>
      <c r="D360" s="630"/>
      <c r="E360" s="630"/>
      <c r="F360" s="452"/>
      <c r="G360" s="615"/>
      <c r="H360" s="616"/>
      <c r="I360" s="616"/>
      <c r="J360" s="616"/>
      <c r="K360" s="616"/>
      <c r="L360" s="616"/>
      <c r="M360" s="616"/>
      <c r="N360" s="616"/>
      <c r="O360" s="616"/>
      <c r="P360" s="616"/>
      <c r="Q360" s="616"/>
      <c r="R360" s="617"/>
      <c r="S360" s="607"/>
      <c r="T360" s="608"/>
      <c r="U360" s="258"/>
      <c r="W360" s="609"/>
      <c r="X360" s="609"/>
    </row>
    <row r="361" spans="2:24" ht="237" customHeight="1" x14ac:dyDescent="0.2">
      <c r="B361" s="450"/>
      <c r="C361" s="630"/>
      <c r="D361" s="630"/>
      <c r="E361" s="630"/>
      <c r="F361" s="452"/>
      <c r="G361" s="618" t="s">
        <v>999</v>
      </c>
      <c r="H361" s="619"/>
      <c r="I361" s="619"/>
      <c r="J361" s="619"/>
      <c r="K361" s="619"/>
      <c r="L361" s="619"/>
      <c r="M361" s="619"/>
      <c r="N361" s="619"/>
      <c r="O361" s="619"/>
      <c r="P361" s="619"/>
      <c r="Q361" s="619"/>
      <c r="R361" s="620"/>
      <c r="S361" s="607"/>
      <c r="T361" s="608"/>
      <c r="U361" s="258"/>
      <c r="W361" s="609"/>
      <c r="X361" s="609"/>
    </row>
    <row r="362" spans="2:24" ht="114.6" customHeight="1" x14ac:dyDescent="0.2">
      <c r="B362" s="359" t="s">
        <v>872</v>
      </c>
      <c r="C362" s="360"/>
      <c r="D362" s="360"/>
      <c r="E362" s="360"/>
      <c r="F362" s="361"/>
      <c r="G362" s="638" t="s">
        <v>868</v>
      </c>
      <c r="H362" s="638"/>
      <c r="I362" s="638"/>
      <c r="J362" s="638"/>
      <c r="K362" s="638"/>
      <c r="L362" s="638"/>
      <c r="M362" s="638"/>
      <c r="N362" s="638"/>
      <c r="O362" s="638"/>
      <c r="P362" s="638"/>
      <c r="Q362" s="638"/>
      <c r="R362" s="638"/>
      <c r="S362" s="605"/>
      <c r="T362" s="606"/>
      <c r="U362" s="258"/>
    </row>
    <row r="363" spans="2:24" ht="169.9" customHeight="1" x14ac:dyDescent="0.2">
      <c r="B363" s="359" t="s">
        <v>873</v>
      </c>
      <c r="C363" s="360"/>
      <c r="D363" s="360"/>
      <c r="E363" s="360"/>
      <c r="F363" s="361"/>
      <c r="G363" s="362" t="s">
        <v>869</v>
      </c>
      <c r="H363" s="362"/>
      <c r="I363" s="362"/>
      <c r="J363" s="362"/>
      <c r="K363" s="362"/>
      <c r="L363" s="362"/>
      <c r="M363" s="362"/>
      <c r="N363" s="362"/>
      <c r="O363" s="362"/>
      <c r="P363" s="362"/>
      <c r="Q363" s="362"/>
      <c r="R363" s="362"/>
      <c r="S363" s="607"/>
      <c r="T363" s="608"/>
      <c r="U363" s="258"/>
    </row>
    <row r="364" spans="2:24" ht="165" customHeight="1" x14ac:dyDescent="0.2">
      <c r="B364" s="359" t="s">
        <v>874</v>
      </c>
      <c r="C364" s="360"/>
      <c r="D364" s="360"/>
      <c r="E364" s="360"/>
      <c r="F364" s="361"/>
      <c r="G364" s="362" t="s">
        <v>870</v>
      </c>
      <c r="H364" s="362"/>
      <c r="I364" s="362"/>
      <c r="J364" s="362"/>
      <c r="K364" s="362"/>
      <c r="L364" s="362"/>
      <c r="M364" s="362"/>
      <c r="N364" s="362"/>
      <c r="O364" s="362"/>
      <c r="P364" s="362"/>
      <c r="Q364" s="362"/>
      <c r="R364" s="362"/>
      <c r="S364" s="607"/>
      <c r="T364" s="608"/>
      <c r="U364" s="258"/>
    </row>
    <row r="365" spans="2:24" ht="93.6" customHeight="1" x14ac:dyDescent="0.2">
      <c r="B365" s="359" t="s">
        <v>875</v>
      </c>
      <c r="C365" s="360"/>
      <c r="D365" s="360"/>
      <c r="E365" s="360"/>
      <c r="F365" s="361"/>
      <c r="G365" s="362" t="s">
        <v>871</v>
      </c>
      <c r="H365" s="362"/>
      <c r="I365" s="362"/>
      <c r="J365" s="362"/>
      <c r="K365" s="362"/>
      <c r="L365" s="362"/>
      <c r="M365" s="362"/>
      <c r="N365" s="362"/>
      <c r="O365" s="362"/>
      <c r="P365" s="362"/>
      <c r="Q365" s="362"/>
      <c r="R365" s="362"/>
      <c r="S365" s="607"/>
      <c r="T365" s="608"/>
      <c r="U365" s="258"/>
    </row>
    <row r="366" spans="2:24" ht="127.15" customHeight="1" x14ac:dyDescent="0.2">
      <c r="B366" s="359" t="s">
        <v>876</v>
      </c>
      <c r="C366" s="360"/>
      <c r="D366" s="360"/>
      <c r="E366" s="360"/>
      <c r="F366" s="361"/>
      <c r="G366" s="362" t="s">
        <v>1128</v>
      </c>
      <c r="H366" s="362"/>
      <c r="I366" s="362"/>
      <c r="J366" s="362"/>
      <c r="K366" s="362"/>
      <c r="L366" s="362"/>
      <c r="M366" s="362"/>
      <c r="N366" s="362"/>
      <c r="O366" s="362"/>
      <c r="P366" s="362"/>
      <c r="Q366" s="362"/>
      <c r="R366" s="362"/>
      <c r="S366" s="607"/>
      <c r="T366" s="608"/>
      <c r="U366" s="258"/>
    </row>
    <row r="367" spans="2:24" ht="246" customHeight="1" x14ac:dyDescent="0.2">
      <c r="B367" s="359" t="s">
        <v>877</v>
      </c>
      <c r="C367" s="360"/>
      <c r="D367" s="360"/>
      <c r="E367" s="360"/>
      <c r="F367" s="361"/>
      <c r="G367" s="362" t="s">
        <v>1105</v>
      </c>
      <c r="H367" s="362"/>
      <c r="I367" s="362"/>
      <c r="J367" s="362"/>
      <c r="K367" s="362"/>
      <c r="L367" s="362"/>
      <c r="M367" s="362"/>
      <c r="N367" s="362"/>
      <c r="O367" s="362"/>
      <c r="P367" s="362"/>
      <c r="Q367" s="362"/>
      <c r="R367" s="362"/>
      <c r="S367" s="607"/>
      <c r="T367" s="608"/>
      <c r="U367" s="258"/>
    </row>
    <row r="368" spans="2:24" ht="147.6" customHeight="1" x14ac:dyDescent="0.2">
      <c r="B368" s="359" t="s">
        <v>878</v>
      </c>
      <c r="C368" s="360"/>
      <c r="D368" s="360"/>
      <c r="E368" s="360"/>
      <c r="F368" s="361"/>
      <c r="G368" s="362" t="s">
        <v>1162</v>
      </c>
      <c r="H368" s="362"/>
      <c r="I368" s="362"/>
      <c r="J368" s="362"/>
      <c r="K368" s="362"/>
      <c r="L368" s="362"/>
      <c r="M368" s="362"/>
      <c r="N368" s="362"/>
      <c r="O368" s="362"/>
      <c r="P368" s="362"/>
      <c r="Q368" s="362"/>
      <c r="R368" s="362"/>
      <c r="S368" s="607"/>
      <c r="T368" s="608"/>
      <c r="U368" s="258"/>
    </row>
    <row r="369" spans="1:21" ht="136.15" customHeight="1" x14ac:dyDescent="0.2">
      <c r="B369" s="359" t="s">
        <v>879</v>
      </c>
      <c r="C369" s="360"/>
      <c r="D369" s="360"/>
      <c r="E369" s="360"/>
      <c r="F369" s="361"/>
      <c r="G369" s="362" t="s">
        <v>1288</v>
      </c>
      <c r="H369" s="362"/>
      <c r="I369" s="362"/>
      <c r="J369" s="362"/>
      <c r="K369" s="362"/>
      <c r="L369" s="362"/>
      <c r="M369" s="362"/>
      <c r="N369" s="362"/>
      <c r="O369" s="362"/>
      <c r="P369" s="362"/>
      <c r="Q369" s="362"/>
      <c r="R369" s="362"/>
      <c r="S369" s="607"/>
      <c r="T369" s="608"/>
      <c r="U369" s="258"/>
    </row>
    <row r="370" spans="1:21" ht="102.6" customHeight="1" x14ac:dyDescent="0.2">
      <c r="B370" s="359" t="s">
        <v>880</v>
      </c>
      <c r="C370" s="360"/>
      <c r="D370" s="360"/>
      <c r="E370" s="360"/>
      <c r="F370" s="361"/>
      <c r="G370" s="362" t="s">
        <v>1106</v>
      </c>
      <c r="H370" s="362"/>
      <c r="I370" s="362"/>
      <c r="J370" s="362"/>
      <c r="K370" s="362"/>
      <c r="L370" s="362"/>
      <c r="M370" s="362"/>
      <c r="N370" s="362"/>
      <c r="O370" s="362"/>
      <c r="P370" s="362"/>
      <c r="Q370" s="362"/>
      <c r="R370" s="362"/>
      <c r="S370" s="607"/>
      <c r="T370" s="608"/>
      <c r="U370" s="258"/>
    </row>
    <row r="371" spans="1:21" ht="102.6" customHeight="1" x14ac:dyDescent="0.2">
      <c r="B371" s="359" t="s">
        <v>881</v>
      </c>
      <c r="C371" s="360"/>
      <c r="D371" s="360"/>
      <c r="E371" s="360"/>
      <c r="F371" s="361"/>
      <c r="G371" s="362" t="s">
        <v>1289</v>
      </c>
      <c r="H371" s="362"/>
      <c r="I371" s="362"/>
      <c r="J371" s="362"/>
      <c r="K371" s="362"/>
      <c r="L371" s="362"/>
      <c r="M371" s="362"/>
      <c r="N371" s="362"/>
      <c r="O371" s="362"/>
      <c r="P371" s="362"/>
      <c r="Q371" s="362"/>
      <c r="R371" s="362"/>
      <c r="S371" s="607"/>
      <c r="T371" s="608"/>
      <c r="U371" s="258"/>
    </row>
    <row r="372" spans="1:21" ht="144.6" customHeight="1" x14ac:dyDescent="0.2">
      <c r="B372" s="359" t="s">
        <v>882</v>
      </c>
      <c r="C372" s="360"/>
      <c r="D372" s="360"/>
      <c r="E372" s="360"/>
      <c r="F372" s="361"/>
      <c r="G372" s="362" t="s">
        <v>1290</v>
      </c>
      <c r="H372" s="362"/>
      <c r="I372" s="362"/>
      <c r="J372" s="362"/>
      <c r="K372" s="362"/>
      <c r="L372" s="362"/>
      <c r="M372" s="362"/>
      <c r="N372" s="362"/>
      <c r="O372" s="362"/>
      <c r="P372" s="362"/>
      <c r="Q372" s="362"/>
      <c r="R372" s="362"/>
      <c r="S372" s="607"/>
      <c r="T372" s="608"/>
      <c r="U372" s="258"/>
    </row>
    <row r="373" spans="1:21" ht="97.15" customHeight="1" x14ac:dyDescent="0.2">
      <c r="B373" s="359" t="s">
        <v>1000</v>
      </c>
      <c r="C373" s="360"/>
      <c r="D373" s="360"/>
      <c r="E373" s="360"/>
      <c r="F373" s="361"/>
      <c r="G373" s="362" t="s">
        <v>1163</v>
      </c>
      <c r="H373" s="362"/>
      <c r="I373" s="362"/>
      <c r="J373" s="362"/>
      <c r="K373" s="362"/>
      <c r="L373" s="362"/>
      <c r="M373" s="362"/>
      <c r="N373" s="362"/>
      <c r="O373" s="362"/>
      <c r="P373" s="362"/>
      <c r="Q373" s="362"/>
      <c r="R373" s="362"/>
      <c r="S373" s="607"/>
      <c r="T373" s="608"/>
      <c r="U373" s="258"/>
    </row>
    <row r="374" spans="1:21" ht="94.9" customHeight="1" x14ac:dyDescent="0.2">
      <c r="B374" s="359" t="s">
        <v>1107</v>
      </c>
      <c r="C374" s="360"/>
      <c r="D374" s="360"/>
      <c r="E374" s="360"/>
      <c r="F374" s="361"/>
      <c r="G374" s="362" t="s">
        <v>1291</v>
      </c>
      <c r="H374" s="362"/>
      <c r="I374" s="362"/>
      <c r="J374" s="362"/>
      <c r="K374" s="362"/>
      <c r="L374" s="362"/>
      <c r="M374" s="362"/>
      <c r="N374" s="362"/>
      <c r="O374" s="362"/>
      <c r="P374" s="362"/>
      <c r="Q374" s="362"/>
      <c r="R374" s="362"/>
      <c r="S374" s="607"/>
      <c r="T374" s="608"/>
      <c r="U374" s="258"/>
    </row>
    <row r="375" spans="1:21" ht="116.45" customHeight="1" x14ac:dyDescent="0.2">
      <c r="B375" s="359" t="s">
        <v>1165</v>
      </c>
      <c r="C375" s="360"/>
      <c r="D375" s="360"/>
      <c r="E375" s="360"/>
      <c r="F375" s="361"/>
      <c r="G375" s="362" t="s">
        <v>1292</v>
      </c>
      <c r="H375" s="362"/>
      <c r="I375" s="362"/>
      <c r="J375" s="362"/>
      <c r="K375" s="362"/>
      <c r="L375" s="362"/>
      <c r="M375" s="362"/>
      <c r="N375" s="362"/>
      <c r="O375" s="362"/>
      <c r="P375" s="362"/>
      <c r="Q375" s="362"/>
      <c r="R375" s="362"/>
      <c r="S375" s="607"/>
      <c r="T375" s="608"/>
      <c r="U375" s="258"/>
    </row>
    <row r="376" spans="1:21" ht="101.45" customHeight="1" x14ac:dyDescent="0.2">
      <c r="B376" s="359" t="s">
        <v>1164</v>
      </c>
      <c r="C376" s="360"/>
      <c r="D376" s="360"/>
      <c r="E376" s="360"/>
      <c r="F376" s="361"/>
      <c r="G376" s="362" t="s">
        <v>1293</v>
      </c>
      <c r="H376" s="362"/>
      <c r="I376" s="362"/>
      <c r="J376" s="362"/>
      <c r="K376" s="362"/>
      <c r="L376" s="362"/>
      <c r="M376" s="362"/>
      <c r="N376" s="362"/>
      <c r="O376" s="362"/>
      <c r="P376" s="362"/>
      <c r="Q376" s="362"/>
      <c r="R376" s="362"/>
      <c r="S376" s="673"/>
      <c r="T376" s="674"/>
      <c r="U376" s="258"/>
    </row>
    <row r="377" spans="1:21" ht="15" customHeight="1" x14ac:dyDescent="0.2">
      <c r="B377" s="666" t="s">
        <v>111</v>
      </c>
      <c r="C377" s="667"/>
      <c r="D377" s="667"/>
      <c r="E377" s="667"/>
      <c r="F377" s="667"/>
      <c r="G377" s="667"/>
      <c r="H377" s="667"/>
      <c r="I377" s="667"/>
      <c r="J377" s="667"/>
      <c r="K377" s="667"/>
      <c r="L377" s="667"/>
      <c r="M377" s="667"/>
      <c r="N377" s="667"/>
      <c r="O377" s="667"/>
      <c r="P377" s="667"/>
      <c r="Q377" s="667"/>
      <c r="R377" s="667"/>
      <c r="S377" s="667"/>
      <c r="T377" s="668"/>
    </row>
    <row r="378" spans="1:21" ht="15" customHeight="1" x14ac:dyDescent="0.2">
      <c r="B378" s="436" t="s">
        <v>46</v>
      </c>
      <c r="C378" s="437"/>
      <c r="D378" s="437"/>
      <c r="E378" s="437"/>
      <c r="F378" s="438"/>
      <c r="G378" s="663" t="s">
        <v>102</v>
      </c>
      <c r="H378" s="672"/>
      <c r="I378" s="672"/>
      <c r="J378" s="672"/>
      <c r="K378" s="672"/>
      <c r="L378" s="672"/>
      <c r="M378" s="672"/>
      <c r="N378" s="672"/>
      <c r="O378" s="672"/>
      <c r="P378" s="672"/>
      <c r="Q378" s="672"/>
      <c r="R378" s="664"/>
      <c r="S378" s="663" t="s">
        <v>103</v>
      </c>
      <c r="T378" s="664"/>
    </row>
    <row r="379" spans="1:21" ht="133.15" customHeight="1" x14ac:dyDescent="0.2">
      <c r="A379" s="54"/>
      <c r="B379" s="578" t="s">
        <v>537</v>
      </c>
      <c r="C379" s="631"/>
      <c r="D379" s="631"/>
      <c r="E379" s="631"/>
      <c r="F379" s="579"/>
      <c r="G379" s="665" t="s">
        <v>1377</v>
      </c>
      <c r="H379" s="665"/>
      <c r="I379" s="665"/>
      <c r="J379" s="665"/>
      <c r="K379" s="665"/>
      <c r="L379" s="665"/>
      <c r="M379" s="665"/>
      <c r="N379" s="665"/>
      <c r="O379" s="665"/>
      <c r="P379" s="665"/>
      <c r="Q379" s="665"/>
      <c r="R379" s="665"/>
      <c r="S379" s="632" t="s">
        <v>1378</v>
      </c>
      <c r="T379" s="634"/>
    </row>
    <row r="380" spans="1:21" ht="188.45" customHeight="1" x14ac:dyDescent="0.2">
      <c r="A380" s="54"/>
      <c r="B380" s="578" t="s">
        <v>538</v>
      </c>
      <c r="C380" s="631"/>
      <c r="D380" s="631"/>
      <c r="E380" s="631"/>
      <c r="F380" s="579"/>
      <c r="G380" s="669" t="s">
        <v>1182</v>
      </c>
      <c r="H380" s="670"/>
      <c r="I380" s="670"/>
      <c r="J380" s="670"/>
      <c r="K380" s="670"/>
      <c r="L380" s="670"/>
      <c r="M380" s="670"/>
      <c r="N380" s="670"/>
      <c r="O380" s="670"/>
      <c r="P380" s="670"/>
      <c r="Q380" s="670"/>
      <c r="R380" s="671"/>
      <c r="S380" s="632" t="str">
        <f>+S379</f>
        <v>Actividades de Operación ejecutadas en la Fase de Construcción
Semana 281</v>
      </c>
      <c r="T380" s="634"/>
    </row>
    <row r="381" spans="1:21" ht="228.6" customHeight="1" x14ac:dyDescent="0.2">
      <c r="A381" s="54"/>
      <c r="B381" s="578" t="s">
        <v>539</v>
      </c>
      <c r="C381" s="631"/>
      <c r="D381" s="631"/>
      <c r="E381" s="631"/>
      <c r="F381" s="579"/>
      <c r="G381" s="651" t="s">
        <v>1379</v>
      </c>
      <c r="H381" s="652"/>
      <c r="I381" s="652"/>
      <c r="J381" s="652"/>
      <c r="K381" s="652"/>
      <c r="L381" s="652"/>
      <c r="M381" s="652"/>
      <c r="N381" s="652"/>
      <c r="O381" s="652"/>
      <c r="P381" s="652"/>
      <c r="Q381" s="652"/>
      <c r="R381" s="653"/>
      <c r="S381" s="632" t="str">
        <f>+S379</f>
        <v>Actividades de Operación ejecutadas en la Fase de Construcción
Semana 281</v>
      </c>
      <c r="T381" s="634"/>
    </row>
    <row r="382" spans="1:21" ht="162.6" customHeight="1" x14ac:dyDescent="0.2">
      <c r="A382" s="54"/>
      <c r="B382" s="578" t="s">
        <v>540</v>
      </c>
      <c r="C382" s="631"/>
      <c r="D382" s="631"/>
      <c r="E382" s="631"/>
      <c r="F382" s="579"/>
      <c r="G382" s="651" t="s">
        <v>1380</v>
      </c>
      <c r="H382" s="652"/>
      <c r="I382" s="652"/>
      <c r="J382" s="652"/>
      <c r="K382" s="652"/>
      <c r="L382" s="652"/>
      <c r="M382" s="652"/>
      <c r="N382" s="652"/>
      <c r="O382" s="652"/>
      <c r="P382" s="652"/>
      <c r="Q382" s="652"/>
      <c r="R382" s="653"/>
      <c r="S382" s="632" t="str">
        <f>+S381</f>
        <v>Actividades de Operación ejecutadas en la Fase de Construcción
Semana 281</v>
      </c>
      <c r="T382" s="634"/>
    </row>
    <row r="383" spans="1:21" ht="160.9" customHeight="1" x14ac:dyDescent="0.2">
      <c r="A383" s="54"/>
      <c r="B383" s="578" t="s">
        <v>541</v>
      </c>
      <c r="C383" s="631"/>
      <c r="D383" s="631"/>
      <c r="E383" s="631"/>
      <c r="F383" s="579"/>
      <c r="G383" s="651" t="s">
        <v>1381</v>
      </c>
      <c r="H383" s="652"/>
      <c r="I383" s="652"/>
      <c r="J383" s="652"/>
      <c r="K383" s="652"/>
      <c r="L383" s="652"/>
      <c r="M383" s="652"/>
      <c r="N383" s="652"/>
      <c r="O383" s="652"/>
      <c r="P383" s="652"/>
      <c r="Q383" s="652"/>
      <c r="R383" s="653"/>
      <c r="S383" s="632" t="str">
        <f>+S379</f>
        <v>Actividades de Operación ejecutadas en la Fase de Construcción
Semana 281</v>
      </c>
      <c r="T383" s="634"/>
    </row>
    <row r="384" spans="1:21" ht="210.6" customHeight="1" x14ac:dyDescent="0.2">
      <c r="A384" s="54"/>
      <c r="B384" s="578" t="s">
        <v>542</v>
      </c>
      <c r="C384" s="631"/>
      <c r="D384" s="631"/>
      <c r="E384" s="631"/>
      <c r="F384" s="579"/>
      <c r="G384" s="660" t="s">
        <v>1382</v>
      </c>
      <c r="H384" s="661"/>
      <c r="I384" s="661"/>
      <c r="J384" s="661"/>
      <c r="K384" s="661"/>
      <c r="L384" s="661"/>
      <c r="M384" s="661"/>
      <c r="N384" s="661"/>
      <c r="O384" s="661"/>
      <c r="P384" s="661"/>
      <c r="Q384" s="661"/>
      <c r="R384" s="661"/>
      <c r="S384" s="632" t="str">
        <f>+S379</f>
        <v>Actividades de Operación ejecutadas en la Fase de Construcción
Semana 281</v>
      </c>
      <c r="T384" s="634"/>
    </row>
    <row r="385" spans="2:20" ht="367.15" customHeight="1" x14ac:dyDescent="0.2">
      <c r="B385" s="447" t="s">
        <v>305</v>
      </c>
      <c r="C385" s="448"/>
      <c r="D385" s="448"/>
      <c r="E385" s="448"/>
      <c r="F385" s="448"/>
      <c r="G385" s="657"/>
      <c r="H385" s="658"/>
      <c r="I385" s="658"/>
      <c r="J385" s="658"/>
      <c r="K385" s="658"/>
      <c r="L385" s="658"/>
      <c r="M385" s="658"/>
      <c r="N385" s="658"/>
      <c r="O385" s="658"/>
      <c r="P385" s="658"/>
      <c r="Q385" s="658"/>
      <c r="R385" s="659"/>
      <c r="S385" s="578"/>
      <c r="T385" s="579"/>
    </row>
    <row r="386" spans="2:20" ht="14.1" customHeight="1" x14ac:dyDescent="0.2">
      <c r="B386" s="68"/>
      <c r="C386" s="51"/>
      <c r="D386" s="51"/>
      <c r="E386" s="51"/>
      <c r="F386" s="51"/>
      <c r="G386" s="65"/>
      <c r="H386" s="49"/>
      <c r="I386" s="49"/>
      <c r="J386" s="49"/>
      <c r="K386" s="49"/>
      <c r="L386" s="49"/>
      <c r="M386" s="49"/>
      <c r="N386" s="49"/>
      <c r="O386" s="49"/>
      <c r="P386" s="49"/>
      <c r="Q386" s="49"/>
      <c r="R386" s="49"/>
      <c r="S386" s="51"/>
      <c r="T386" s="69"/>
    </row>
    <row r="387" spans="2:20" ht="24" customHeight="1" x14ac:dyDescent="0.2">
      <c r="B387" s="645" t="s">
        <v>104</v>
      </c>
      <c r="C387" s="646"/>
      <c r="D387" s="646"/>
      <c r="E387" s="646"/>
      <c r="F387" s="646"/>
      <c r="G387" s="646"/>
      <c r="H387" s="646"/>
      <c r="I387" s="646"/>
      <c r="J387" s="646"/>
      <c r="K387" s="646"/>
      <c r="L387" s="646"/>
      <c r="M387" s="646"/>
      <c r="N387" s="646"/>
      <c r="O387" s="646"/>
      <c r="P387" s="646"/>
      <c r="Q387" s="646"/>
      <c r="R387" s="646"/>
      <c r="S387" s="646"/>
      <c r="T387" s="647"/>
    </row>
    <row r="388" spans="2:20" ht="196.15" customHeight="1" x14ac:dyDescent="0.2">
      <c r="B388" s="662" t="s">
        <v>1247</v>
      </c>
      <c r="C388" s="662"/>
      <c r="D388" s="662"/>
      <c r="E388" s="662"/>
      <c r="F388" s="662"/>
      <c r="G388" s="662"/>
      <c r="H388" s="662"/>
      <c r="I388" s="662"/>
      <c r="J388" s="662"/>
      <c r="K388" s="662"/>
      <c r="L388" s="662"/>
      <c r="M388" s="662"/>
      <c r="N388" s="662"/>
      <c r="O388" s="662"/>
      <c r="P388" s="662"/>
      <c r="Q388" s="662"/>
      <c r="R388" s="662"/>
      <c r="S388" s="662"/>
      <c r="T388" s="662"/>
    </row>
    <row r="389" spans="2:20" ht="14.25" customHeight="1" x14ac:dyDescent="0.2">
      <c r="B389" s="648"/>
      <c r="C389" s="648"/>
      <c r="D389" s="648"/>
      <c r="E389" s="648"/>
      <c r="F389" s="648"/>
      <c r="G389" s="648"/>
      <c r="H389" s="648"/>
      <c r="I389" s="648"/>
      <c r="J389" s="648"/>
      <c r="K389" s="648"/>
      <c r="L389" s="648"/>
      <c r="M389" s="648"/>
      <c r="N389" s="648"/>
      <c r="O389" s="648"/>
      <c r="P389" s="648"/>
      <c r="Q389" s="649"/>
      <c r="R389" s="650"/>
      <c r="S389" s="648"/>
      <c r="T389" s="649"/>
    </row>
    <row r="390" spans="2:20" ht="15" customHeight="1" x14ac:dyDescent="0.2">
      <c r="B390" s="654" t="s">
        <v>105</v>
      </c>
      <c r="C390" s="655"/>
      <c r="D390" s="655"/>
      <c r="E390" s="655"/>
      <c r="F390" s="656"/>
      <c r="G390" s="654" t="s">
        <v>106</v>
      </c>
      <c r="H390" s="655"/>
      <c r="I390" s="655"/>
      <c r="J390" s="655"/>
      <c r="K390" s="655"/>
      <c r="L390" s="655"/>
      <c r="M390" s="655"/>
      <c r="N390" s="655"/>
      <c r="O390" s="655"/>
      <c r="P390" s="656"/>
      <c r="Q390" s="654" t="s">
        <v>107</v>
      </c>
      <c r="R390" s="655"/>
      <c r="S390" s="655"/>
      <c r="T390" s="656"/>
    </row>
    <row r="391" spans="2:20" ht="114.75" customHeight="1" x14ac:dyDescent="0.2">
      <c r="B391" s="639" t="s">
        <v>454</v>
      </c>
      <c r="C391" s="640"/>
      <c r="D391" s="640"/>
      <c r="E391" s="640"/>
      <c r="F391" s="641"/>
      <c r="G391" s="642" t="s">
        <v>287</v>
      </c>
      <c r="H391" s="643"/>
      <c r="I391" s="643"/>
      <c r="J391" s="643"/>
      <c r="K391" s="643"/>
      <c r="L391" s="643"/>
      <c r="M391" s="643"/>
      <c r="N391" s="643"/>
      <c r="O391" s="643"/>
      <c r="P391" s="644"/>
      <c r="Q391" s="642" t="s">
        <v>115</v>
      </c>
      <c r="R391" s="643"/>
      <c r="S391" s="643"/>
      <c r="T391" s="644"/>
    </row>
    <row r="392" spans="2:20" ht="13.9" customHeight="1" x14ac:dyDescent="0.2">
      <c r="G392" s="47"/>
      <c r="H392" s="47"/>
      <c r="I392" s="47"/>
      <c r="J392" s="47"/>
      <c r="K392" s="47"/>
      <c r="L392" s="47"/>
      <c r="M392" s="47"/>
      <c r="N392" s="47"/>
      <c r="O392" s="47"/>
      <c r="P392" s="47"/>
      <c r="Q392" s="48"/>
      <c r="R392" s="48"/>
    </row>
  </sheetData>
  <mergeCells count="1023">
    <mergeCell ref="B44:H44"/>
    <mergeCell ref="I44:J44"/>
    <mergeCell ref="K44:L44"/>
    <mergeCell ref="M44:R44"/>
    <mergeCell ref="B45:H45"/>
    <mergeCell ref="I45:J45"/>
    <mergeCell ref="K45:L45"/>
    <mergeCell ref="M45:R45"/>
    <mergeCell ref="B46:H46"/>
    <mergeCell ref="I46:J46"/>
    <mergeCell ref="K46:L46"/>
    <mergeCell ref="M46:R46"/>
    <mergeCell ref="B47:H47"/>
    <mergeCell ref="I47:J47"/>
    <mergeCell ref="K47:L47"/>
    <mergeCell ref="M47:R47"/>
    <mergeCell ref="B48:H48"/>
    <mergeCell ref="I48:J48"/>
    <mergeCell ref="K48:L48"/>
    <mergeCell ref="M48:R48"/>
    <mergeCell ref="C214:D214"/>
    <mergeCell ref="D176:E176"/>
    <mergeCell ref="B42:H42"/>
    <mergeCell ref="I42:J42"/>
    <mergeCell ref="K42:L42"/>
    <mergeCell ref="M42:R42"/>
    <mergeCell ref="B43:H43"/>
    <mergeCell ref="I43:J43"/>
    <mergeCell ref="K43:L43"/>
    <mergeCell ref="M43:R43"/>
    <mergeCell ref="F269:I269"/>
    <mergeCell ref="B258:C258"/>
    <mergeCell ref="B261:K261"/>
    <mergeCell ref="K243:L243"/>
    <mergeCell ref="I256:K256"/>
    <mergeCell ref="C233:D233"/>
    <mergeCell ref="C238:T238"/>
    <mergeCell ref="K234:T234"/>
    <mergeCell ref="C243:D243"/>
    <mergeCell ref="E233:F233"/>
    <mergeCell ref="G233:J233"/>
    <mergeCell ref="C234:D234"/>
    <mergeCell ref="G236:J236"/>
    <mergeCell ref="K236:T236"/>
    <mergeCell ref="G231:J231"/>
    <mergeCell ref="B113:E115"/>
    <mergeCell ref="K231:T231"/>
    <mergeCell ref="E229:F229"/>
    <mergeCell ref="G229:J229"/>
    <mergeCell ref="B134:C134"/>
    <mergeCell ref="B142:D142"/>
    <mergeCell ref="E142:F142"/>
    <mergeCell ref="B166:C166"/>
    <mergeCell ref="E147:F149"/>
    <mergeCell ref="K147:K149"/>
    <mergeCell ref="J173:T173"/>
    <mergeCell ref="F167:I167"/>
    <mergeCell ref="D166:E166"/>
    <mergeCell ref="E156:F156"/>
    <mergeCell ref="B163:C163"/>
    <mergeCell ref="B157:K157"/>
    <mergeCell ref="G158:H158"/>
    <mergeCell ref="B160:K160"/>
    <mergeCell ref="D159:E159"/>
    <mergeCell ref="D164:E164"/>
    <mergeCell ref="S122:T122"/>
    <mergeCell ref="B177:C177"/>
    <mergeCell ref="C209:D209"/>
    <mergeCell ref="B170:C170"/>
    <mergeCell ref="B171:C171"/>
    <mergeCell ref="D171:E171"/>
    <mergeCell ref="G159:K159"/>
    <mergeCell ref="D168:E168"/>
    <mergeCell ref="G206:J206"/>
    <mergeCell ref="B137:C137"/>
    <mergeCell ref="G204:J205"/>
    <mergeCell ref="D163:E163"/>
    <mergeCell ref="E101:I101"/>
    <mergeCell ref="K104:R104"/>
    <mergeCell ref="G110:R110"/>
    <mergeCell ref="D104:J104"/>
    <mergeCell ref="S113:T113"/>
    <mergeCell ref="B158:C158"/>
    <mergeCell ref="B153:T153"/>
    <mergeCell ref="B152:T152"/>
    <mergeCell ref="J101:R101"/>
    <mergeCell ref="S101:T101"/>
    <mergeCell ref="S104:T104"/>
    <mergeCell ref="K103:R103"/>
    <mergeCell ref="S103:T103"/>
    <mergeCell ref="B103:C103"/>
    <mergeCell ref="D103:J103"/>
    <mergeCell ref="B123:C123"/>
    <mergeCell ref="D123:J123"/>
    <mergeCell ref="I156:K156"/>
    <mergeCell ref="B105:C105"/>
    <mergeCell ref="D105:J105"/>
    <mergeCell ref="K105:R105"/>
    <mergeCell ref="S105:T105"/>
    <mergeCell ref="B130:T130"/>
    <mergeCell ref="S120:T120"/>
    <mergeCell ref="S125:T125"/>
    <mergeCell ref="B147:D147"/>
    <mergeCell ref="B156:D156"/>
    <mergeCell ref="S115:T115"/>
    <mergeCell ref="E155:F155"/>
    <mergeCell ref="B107:C107"/>
    <mergeCell ref="D107:J107"/>
    <mergeCell ref="K107:R107"/>
    <mergeCell ref="S107:T107"/>
    <mergeCell ref="B110:E110"/>
    <mergeCell ref="D126:J126"/>
    <mergeCell ref="K126:R126"/>
    <mergeCell ref="S121:T121"/>
    <mergeCell ref="B122:C122"/>
    <mergeCell ref="S123:T123"/>
    <mergeCell ref="B124:C124"/>
    <mergeCell ref="D124:J124"/>
    <mergeCell ref="K124:R124"/>
    <mergeCell ref="S124:T124"/>
    <mergeCell ref="K108:R108"/>
    <mergeCell ref="S108:T108"/>
    <mergeCell ref="G113:R113"/>
    <mergeCell ref="G114:R114"/>
    <mergeCell ref="B111:E112"/>
    <mergeCell ref="B116:E116"/>
    <mergeCell ref="B148:D148"/>
    <mergeCell ref="S135:T135"/>
    <mergeCell ref="B144:D144"/>
    <mergeCell ref="E146:F146"/>
    <mergeCell ref="D132:J132"/>
    <mergeCell ref="C100:D100"/>
    <mergeCell ref="S61:T61"/>
    <mergeCell ref="E100:I100"/>
    <mergeCell ref="E96:I96"/>
    <mergeCell ref="S97:T97"/>
    <mergeCell ref="E55:H55"/>
    <mergeCell ref="E58:H58"/>
    <mergeCell ref="C65:D75"/>
    <mergeCell ref="S66:T66"/>
    <mergeCell ref="I72:R72"/>
    <mergeCell ref="S96:T96"/>
    <mergeCell ref="S94:T94"/>
    <mergeCell ref="J95:R95"/>
    <mergeCell ref="J99:R99"/>
    <mergeCell ref="J98:R98"/>
    <mergeCell ref="E99:I99"/>
    <mergeCell ref="J100:R100"/>
    <mergeCell ref="I76:R76"/>
    <mergeCell ref="C89:D91"/>
    <mergeCell ref="C81:D88"/>
    <mergeCell ref="J83:R83"/>
    <mergeCell ref="B79:T79"/>
    <mergeCell ref="E92:I92"/>
    <mergeCell ref="J92:R92"/>
    <mergeCell ref="I75:R75"/>
    <mergeCell ref="E77:H77"/>
    <mergeCell ref="I77:R77"/>
    <mergeCell ref="B89:B91"/>
    <mergeCell ref="I67:R67"/>
    <mergeCell ref="S72:T72"/>
    <mergeCell ref="L263:T263"/>
    <mergeCell ref="K244:L244"/>
    <mergeCell ref="H241:I241"/>
    <mergeCell ref="H198:I198"/>
    <mergeCell ref="G115:R115"/>
    <mergeCell ref="B155:D155"/>
    <mergeCell ref="F166:I166"/>
    <mergeCell ref="J166:T166"/>
    <mergeCell ref="F162:I163"/>
    <mergeCell ref="C251:D251"/>
    <mergeCell ref="E234:F234"/>
    <mergeCell ref="G234:J234"/>
    <mergeCell ref="B262:F262"/>
    <mergeCell ref="B257:K257"/>
    <mergeCell ref="D137:J137"/>
    <mergeCell ref="E208:F208"/>
    <mergeCell ref="C200:D200"/>
    <mergeCell ref="C215:D215"/>
    <mergeCell ref="E206:F206"/>
    <mergeCell ref="C241:E241"/>
    <mergeCell ref="C236:D236"/>
    <mergeCell ref="E236:F236"/>
    <mergeCell ref="C226:D226"/>
    <mergeCell ref="B141:K141"/>
    <mergeCell ref="F192:I192"/>
    <mergeCell ref="B159:C159"/>
    <mergeCell ref="B161:K161"/>
    <mergeCell ref="S134:T134"/>
    <mergeCell ref="S106:T106"/>
    <mergeCell ref="B146:D146"/>
    <mergeCell ref="J283:K283"/>
    <mergeCell ref="F276:G276"/>
    <mergeCell ref="B269:C269"/>
    <mergeCell ref="J241:L241"/>
    <mergeCell ref="B253:T253"/>
    <mergeCell ref="M251:T251"/>
    <mergeCell ref="G256:H256"/>
    <mergeCell ref="E256:F256"/>
    <mergeCell ref="B238:B251"/>
    <mergeCell ref="G251:I251"/>
    <mergeCell ref="J240:L240"/>
    <mergeCell ref="H243:I243"/>
    <mergeCell ref="C246:L246"/>
    <mergeCell ref="G247:H247"/>
    <mergeCell ref="E243:F243"/>
    <mergeCell ref="H240:I240"/>
    <mergeCell ref="C244:D244"/>
    <mergeCell ref="C247:E247"/>
    <mergeCell ref="F264:I265"/>
    <mergeCell ref="B266:C266"/>
    <mergeCell ref="D266:E266"/>
    <mergeCell ref="F266:I266"/>
    <mergeCell ref="J266:T266"/>
    <mergeCell ref="C249:F249"/>
    <mergeCell ref="B252:T252"/>
    <mergeCell ref="H244:I244"/>
    <mergeCell ref="B263:F263"/>
    <mergeCell ref="I262:J262"/>
    <mergeCell ref="D267:E267"/>
    <mergeCell ref="G258:K258"/>
    <mergeCell ref="G263:H263"/>
    <mergeCell ref="I263:J263"/>
    <mergeCell ref="C231:D231"/>
    <mergeCell ref="H280:L280"/>
    <mergeCell ref="H276:I276"/>
    <mergeCell ref="B192:C192"/>
    <mergeCell ref="D180:E180"/>
    <mergeCell ref="H200:I200"/>
    <mergeCell ref="F193:I193"/>
    <mergeCell ref="K204:T205"/>
    <mergeCell ref="F179:I179"/>
    <mergeCell ref="C216:D216"/>
    <mergeCell ref="F191:I191"/>
    <mergeCell ref="J191:T191"/>
    <mergeCell ref="J174:T174"/>
    <mergeCell ref="F177:I177"/>
    <mergeCell ref="C203:L203"/>
    <mergeCell ref="F169:I169"/>
    <mergeCell ref="J168:T168"/>
    <mergeCell ref="F176:I176"/>
    <mergeCell ref="J264:T265"/>
    <mergeCell ref="G255:H255"/>
    <mergeCell ref="C248:T248"/>
    <mergeCell ref="I255:K255"/>
    <mergeCell ref="B254:K254"/>
    <mergeCell ref="F240:G240"/>
    <mergeCell ref="C273:T273"/>
    <mergeCell ref="L262:T262"/>
    <mergeCell ref="J172:T172"/>
    <mergeCell ref="K214:T214"/>
    <mergeCell ref="B178:C178"/>
    <mergeCell ref="J171:T171"/>
    <mergeCell ref="J170:T170"/>
    <mergeCell ref="C210:D210"/>
    <mergeCell ref="B129:T129"/>
    <mergeCell ref="K106:R106"/>
    <mergeCell ref="B119:C119"/>
    <mergeCell ref="G111:R111"/>
    <mergeCell ref="B118:T118"/>
    <mergeCell ref="S114:T114"/>
    <mergeCell ref="S112:T112"/>
    <mergeCell ref="F164:I164"/>
    <mergeCell ref="K120:R120"/>
    <mergeCell ref="B126:C126"/>
    <mergeCell ref="B125:C125"/>
    <mergeCell ref="D125:J125"/>
    <mergeCell ref="K125:R125"/>
    <mergeCell ref="E216:F216"/>
    <mergeCell ref="F186:I186"/>
    <mergeCell ref="C213:D213"/>
    <mergeCell ref="G215:J215"/>
    <mergeCell ref="L154:T161"/>
    <mergeCell ref="I155:K155"/>
    <mergeCell ref="K123:R123"/>
    <mergeCell ref="B109:T109"/>
    <mergeCell ref="B138:T138"/>
    <mergeCell ref="B131:T131"/>
    <mergeCell ref="K137:R137"/>
    <mergeCell ref="L140:T151"/>
    <mergeCell ref="S136:T136"/>
    <mergeCell ref="D134:J134"/>
    <mergeCell ref="G155:H155"/>
    <mergeCell ref="K132:R132"/>
    <mergeCell ref="K134:R134"/>
    <mergeCell ref="K135:R135"/>
    <mergeCell ref="B133:C133"/>
    <mergeCell ref="F267:I267"/>
    <mergeCell ref="D258:E258"/>
    <mergeCell ref="L255:T261"/>
    <mergeCell ref="G262:H262"/>
    <mergeCell ref="C205:D205"/>
    <mergeCell ref="B162:E162"/>
    <mergeCell ref="E144:F144"/>
    <mergeCell ref="B143:D143"/>
    <mergeCell ref="E143:F143"/>
    <mergeCell ref="C281:L281"/>
    <mergeCell ref="J249:L250"/>
    <mergeCell ref="C250:D250"/>
    <mergeCell ref="B273:B285"/>
    <mergeCell ref="J269:T269"/>
    <mergeCell ref="D269:E269"/>
    <mergeCell ref="M249:T250"/>
    <mergeCell ref="G249:I250"/>
    <mergeCell ref="J251:L251"/>
    <mergeCell ref="B256:D256"/>
    <mergeCell ref="D259:E259"/>
    <mergeCell ref="B260:K260"/>
    <mergeCell ref="G259:K259"/>
    <mergeCell ref="L254:T254"/>
    <mergeCell ref="B264:E264"/>
    <mergeCell ref="J193:T193"/>
    <mergeCell ref="J189:T189"/>
    <mergeCell ref="C283:G283"/>
    <mergeCell ref="B255:D255"/>
    <mergeCell ref="F175:I175"/>
    <mergeCell ref="J175:T175"/>
    <mergeCell ref="J267:T267"/>
    <mergeCell ref="F268:I268"/>
    <mergeCell ref="G366:R366"/>
    <mergeCell ref="G364:R364"/>
    <mergeCell ref="C285:D285"/>
    <mergeCell ref="M282:T282"/>
    <mergeCell ref="H279:L279"/>
    <mergeCell ref="E279:F279"/>
    <mergeCell ref="M274:T274"/>
    <mergeCell ref="E280:F280"/>
    <mergeCell ref="F290:G290"/>
    <mergeCell ref="H290:I290"/>
    <mergeCell ref="J290:L290"/>
    <mergeCell ref="G291:J292"/>
    <mergeCell ref="F289:G289"/>
    <mergeCell ref="H289:I289"/>
    <mergeCell ref="J289:L289"/>
    <mergeCell ref="C290:E290"/>
    <mergeCell ref="J277:L277"/>
    <mergeCell ref="J275:L275"/>
    <mergeCell ref="C276:E276"/>
    <mergeCell ref="F277:G277"/>
    <mergeCell ref="C277:E277"/>
    <mergeCell ref="H277:I277"/>
    <mergeCell ref="C279:D279"/>
    <mergeCell ref="C284:F284"/>
    <mergeCell ref="C282:G282"/>
    <mergeCell ref="J282:K282"/>
    <mergeCell ref="H275:I275"/>
    <mergeCell ref="M275:T281"/>
    <mergeCell ref="C275:E275"/>
    <mergeCell ref="M283:T283"/>
    <mergeCell ref="H283:I283"/>
    <mergeCell ref="B286:T286"/>
    <mergeCell ref="B367:F367"/>
    <mergeCell ref="G367:R367"/>
    <mergeCell ref="B371:F371"/>
    <mergeCell ref="S378:T378"/>
    <mergeCell ref="G382:R382"/>
    <mergeCell ref="B373:F373"/>
    <mergeCell ref="G373:R373"/>
    <mergeCell ref="B382:F382"/>
    <mergeCell ref="S382:T382"/>
    <mergeCell ref="G379:R379"/>
    <mergeCell ref="S379:T379"/>
    <mergeCell ref="B380:F380"/>
    <mergeCell ref="B381:F381"/>
    <mergeCell ref="G372:R372"/>
    <mergeCell ref="B372:F372"/>
    <mergeCell ref="B377:T377"/>
    <mergeCell ref="B378:F378"/>
    <mergeCell ref="G380:R380"/>
    <mergeCell ref="S380:T380"/>
    <mergeCell ref="B379:F379"/>
    <mergeCell ref="G381:R381"/>
    <mergeCell ref="G371:R371"/>
    <mergeCell ref="B370:F370"/>
    <mergeCell ref="S381:T381"/>
    <mergeCell ref="G369:R369"/>
    <mergeCell ref="G370:R370"/>
    <mergeCell ref="B369:F369"/>
    <mergeCell ref="G378:R378"/>
    <mergeCell ref="B376:F376"/>
    <mergeCell ref="G376:R376"/>
    <mergeCell ref="S362:T376"/>
    <mergeCell ref="B366:F366"/>
    <mergeCell ref="B391:F391"/>
    <mergeCell ref="G391:P391"/>
    <mergeCell ref="Q391:T391"/>
    <mergeCell ref="B387:T387"/>
    <mergeCell ref="B389:Q389"/>
    <mergeCell ref="R389:T389"/>
    <mergeCell ref="B383:F383"/>
    <mergeCell ref="G383:R383"/>
    <mergeCell ref="S383:T383"/>
    <mergeCell ref="B390:F390"/>
    <mergeCell ref="G390:P390"/>
    <mergeCell ref="Q390:T390"/>
    <mergeCell ref="B385:F385"/>
    <mergeCell ref="G385:R385"/>
    <mergeCell ref="S385:T385"/>
    <mergeCell ref="G384:R384"/>
    <mergeCell ref="B388:T388"/>
    <mergeCell ref="B384:F384"/>
    <mergeCell ref="S384:T384"/>
    <mergeCell ref="B364:F364"/>
    <mergeCell ref="S302:T302"/>
    <mergeCell ref="S297:T297"/>
    <mergeCell ref="G308:R308"/>
    <mergeCell ref="B302:F302"/>
    <mergeCell ref="S307:T307"/>
    <mergeCell ref="G299:R299"/>
    <mergeCell ref="B301:T301"/>
    <mergeCell ref="G296:R296"/>
    <mergeCell ref="S296:T296"/>
    <mergeCell ref="B308:F361"/>
    <mergeCell ref="B299:F299"/>
    <mergeCell ref="B307:F307"/>
    <mergeCell ref="G307:R307"/>
    <mergeCell ref="G310:R310"/>
    <mergeCell ref="B306:F306"/>
    <mergeCell ref="G363:R363"/>
    <mergeCell ref="B363:F363"/>
    <mergeCell ref="G357:R357"/>
    <mergeCell ref="G358:R358"/>
    <mergeCell ref="G354:R354"/>
    <mergeCell ref="B296:F296"/>
    <mergeCell ref="G351:R351"/>
    <mergeCell ref="G340:R340"/>
    <mergeCell ref="G329:R329"/>
    <mergeCell ref="G353:R353"/>
    <mergeCell ref="G352:R352"/>
    <mergeCell ref="G355:R355"/>
    <mergeCell ref="B362:F362"/>
    <mergeCell ref="B304:F305"/>
    <mergeCell ref="G303:R303"/>
    <mergeCell ref="G362:R362"/>
    <mergeCell ref="G339:R339"/>
    <mergeCell ref="G341:R341"/>
    <mergeCell ref="G348:R348"/>
    <mergeCell ref="G306:R306"/>
    <mergeCell ref="G321:R321"/>
    <mergeCell ref="G318:R318"/>
    <mergeCell ref="S308:T361"/>
    <mergeCell ref="W308:X361"/>
    <mergeCell ref="G309:R309"/>
    <mergeCell ref="G311:R311"/>
    <mergeCell ref="G312:R312"/>
    <mergeCell ref="G313:R313"/>
    <mergeCell ref="G314:R314"/>
    <mergeCell ref="G317:R317"/>
    <mergeCell ref="G356:R356"/>
    <mergeCell ref="G342:R342"/>
    <mergeCell ref="G331:R331"/>
    <mergeCell ref="G338:R338"/>
    <mergeCell ref="G350:R350"/>
    <mergeCell ref="G330:R330"/>
    <mergeCell ref="G337:R337"/>
    <mergeCell ref="G349:R349"/>
    <mergeCell ref="G315:R315"/>
    <mergeCell ref="G359:R360"/>
    <mergeCell ref="G361:R361"/>
    <mergeCell ref="G316:R316"/>
    <mergeCell ref="G319:R320"/>
    <mergeCell ref="G336:R336"/>
    <mergeCell ref="G322:R322"/>
    <mergeCell ref="G323:R324"/>
    <mergeCell ref="G325:R326"/>
    <mergeCell ref="G327:R327"/>
    <mergeCell ref="O14:Q15"/>
    <mergeCell ref="F14:I15"/>
    <mergeCell ref="R28:T28"/>
    <mergeCell ref="J29:N29"/>
    <mergeCell ref="R29:T29"/>
    <mergeCell ref="J14:N15"/>
    <mergeCell ref="J24:N27"/>
    <mergeCell ref="F19:I22"/>
    <mergeCell ref="B37:T37"/>
    <mergeCell ref="B35:E36"/>
    <mergeCell ref="R35:T36"/>
    <mergeCell ref="F31:I32"/>
    <mergeCell ref="J16:N18"/>
    <mergeCell ref="F16:I18"/>
    <mergeCell ref="B16:E18"/>
    <mergeCell ref="B14:E15"/>
    <mergeCell ref="R16:T18"/>
    <mergeCell ref="O16:Q18"/>
    <mergeCell ref="O31:Q32"/>
    <mergeCell ref="J30:N30"/>
    <mergeCell ref="B33:E34"/>
    <mergeCell ref="J31:N32"/>
    <mergeCell ref="B31:E32"/>
    <mergeCell ref="O33:Q34"/>
    <mergeCell ref="J33:N34"/>
    <mergeCell ref="F35:I36"/>
    <mergeCell ref="O35:Q36"/>
    <mergeCell ref="J35:N36"/>
    <mergeCell ref="G304:R305"/>
    <mergeCell ref="B293:T293"/>
    <mergeCell ref="K291:T292"/>
    <mergeCell ref="C287:T287"/>
    <mergeCell ref="C288:L288"/>
    <mergeCell ref="B287:B292"/>
    <mergeCell ref="M289:T290"/>
    <mergeCell ref="C289:E289"/>
    <mergeCell ref="B272:T272"/>
    <mergeCell ref="H282:I282"/>
    <mergeCell ref="C280:D280"/>
    <mergeCell ref="J276:L276"/>
    <mergeCell ref="G365:R365"/>
    <mergeCell ref="B365:F365"/>
    <mergeCell ref="B368:F368"/>
    <mergeCell ref="G368:R368"/>
    <mergeCell ref="G328:R328"/>
    <mergeCell ref="G335:R335"/>
    <mergeCell ref="G284:J285"/>
    <mergeCell ref="K284:T285"/>
    <mergeCell ref="E285:F285"/>
    <mergeCell ref="S306:T306"/>
    <mergeCell ref="B303:F303"/>
    <mergeCell ref="S304:T305"/>
    <mergeCell ref="B300:F300"/>
    <mergeCell ref="G300:R300"/>
    <mergeCell ref="S300:T300"/>
    <mergeCell ref="B298:F298"/>
    <mergeCell ref="S299:T299"/>
    <mergeCell ref="B297:F297"/>
    <mergeCell ref="G297:R297"/>
    <mergeCell ref="G298:R298"/>
    <mergeCell ref="G332:R333"/>
    <mergeCell ref="G334:R334"/>
    <mergeCell ref="G343:R344"/>
    <mergeCell ref="G345:R346"/>
    <mergeCell ref="G347:R347"/>
    <mergeCell ref="B23:E27"/>
    <mergeCell ref="S303:T303"/>
    <mergeCell ref="S298:T298"/>
    <mergeCell ref="G302:R302"/>
    <mergeCell ref="V296:W296"/>
    <mergeCell ref="B294:T294"/>
    <mergeCell ref="B295:F295"/>
    <mergeCell ref="G295:R295"/>
    <mergeCell ref="S295:T295"/>
    <mergeCell ref="B267:C267"/>
    <mergeCell ref="F270:I270"/>
    <mergeCell ref="B270:C270"/>
    <mergeCell ref="B268:C268"/>
    <mergeCell ref="B271:T271"/>
    <mergeCell ref="D270:E270"/>
    <mergeCell ref="J270:T270"/>
    <mergeCell ref="B259:C259"/>
    <mergeCell ref="F275:G275"/>
    <mergeCell ref="C274:L274"/>
    <mergeCell ref="M288:T288"/>
    <mergeCell ref="O29:Q29"/>
    <mergeCell ref="C291:F291"/>
    <mergeCell ref="C292:D292"/>
    <mergeCell ref="E292:F292"/>
    <mergeCell ref="D268:E268"/>
    <mergeCell ref="D265:E265"/>
    <mergeCell ref="J268:T268"/>
    <mergeCell ref="B265:C265"/>
    <mergeCell ref="R33:T34"/>
    <mergeCell ref="F33:I34"/>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B29:E29"/>
    <mergeCell ref="B12:E13"/>
    <mergeCell ref="R14:T15"/>
    <mergeCell ref="B30:E30"/>
    <mergeCell ref="R31:T32"/>
    <mergeCell ref="I63:R63"/>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12:I13"/>
    <mergeCell ref="B9:T9"/>
    <mergeCell ref="B10:E11"/>
    <mergeCell ref="F10:I11"/>
    <mergeCell ref="J10:N11"/>
    <mergeCell ref="O10:Q11"/>
    <mergeCell ref="R10:T11"/>
    <mergeCell ref="B39:H39"/>
    <mergeCell ref="I39:J39"/>
    <mergeCell ref="I65:R65"/>
    <mergeCell ref="E71:H71"/>
    <mergeCell ref="I60:R60"/>
    <mergeCell ref="E70:H70"/>
    <mergeCell ref="E57:H57"/>
    <mergeCell ref="E66:H66"/>
    <mergeCell ref="S38:T38"/>
    <mergeCell ref="I62:R62"/>
    <mergeCell ref="E68:H68"/>
    <mergeCell ref="I68:R68"/>
    <mergeCell ref="E54:H54"/>
    <mergeCell ref="I58:R58"/>
    <mergeCell ref="S58:T58"/>
    <mergeCell ref="I64:R64"/>
    <mergeCell ref="C53:D53"/>
    <mergeCell ref="S71:T71"/>
    <mergeCell ref="S67:T67"/>
    <mergeCell ref="S68:T68"/>
    <mergeCell ref="I70:R70"/>
    <mergeCell ref="K39:L39"/>
    <mergeCell ref="M39:R39"/>
    <mergeCell ref="B41:H41"/>
    <mergeCell ref="B49:H49"/>
    <mergeCell ref="I49:J49"/>
    <mergeCell ref="K49:L49"/>
    <mergeCell ref="M49:R49"/>
    <mergeCell ref="I41:J41"/>
    <mergeCell ref="K41:L41"/>
    <mergeCell ref="M41:R41"/>
    <mergeCell ref="S69:T69"/>
    <mergeCell ref="E75:H75"/>
    <mergeCell ref="E85:I85"/>
    <mergeCell ref="E76:H76"/>
    <mergeCell ref="E73:H73"/>
    <mergeCell ref="E59:H59"/>
    <mergeCell ref="S59:T59"/>
    <mergeCell ref="I56:R56"/>
    <mergeCell ref="E69:H69"/>
    <mergeCell ref="S87:T87"/>
    <mergeCell ref="E81:I81"/>
    <mergeCell ref="E91:I91"/>
    <mergeCell ref="J91:R91"/>
    <mergeCell ref="J87:R87"/>
    <mergeCell ref="S84:T84"/>
    <mergeCell ref="E56:H56"/>
    <mergeCell ref="I53:R53"/>
    <mergeCell ref="E61:H61"/>
    <mergeCell ref="I59:R59"/>
    <mergeCell ref="E86:I86"/>
    <mergeCell ref="J85:R85"/>
    <mergeCell ref="S86:T86"/>
    <mergeCell ref="E83:I83"/>
    <mergeCell ref="E88:I88"/>
    <mergeCell ref="S60:T60"/>
    <mergeCell ref="E74:H74"/>
    <mergeCell ref="S65:T65"/>
    <mergeCell ref="S75:T75"/>
    <mergeCell ref="E67:H67"/>
    <mergeCell ref="E65:H65"/>
    <mergeCell ref="I69:R69"/>
    <mergeCell ref="E63:H63"/>
    <mergeCell ref="S74:T74"/>
    <mergeCell ref="I73:R73"/>
    <mergeCell ref="I71:R71"/>
    <mergeCell ref="I74:R74"/>
    <mergeCell ref="S70:T70"/>
    <mergeCell ref="S53:T53"/>
    <mergeCell ref="E64:H64"/>
    <mergeCell ref="S63:T63"/>
    <mergeCell ref="S73:T73"/>
    <mergeCell ref="B40:H40"/>
    <mergeCell ref="I40:J40"/>
    <mergeCell ref="K40:L40"/>
    <mergeCell ref="M40:R40"/>
    <mergeCell ref="S55:T55"/>
    <mergeCell ref="S64:T64"/>
    <mergeCell ref="C54:D64"/>
    <mergeCell ref="E62:H62"/>
    <mergeCell ref="S56:T56"/>
    <mergeCell ref="B65:B75"/>
    <mergeCell ref="B51:T51"/>
    <mergeCell ref="B52:T52"/>
    <mergeCell ref="E53:H53"/>
    <mergeCell ref="S62:T62"/>
    <mergeCell ref="I54:R54"/>
    <mergeCell ref="S54:T54"/>
    <mergeCell ref="B54:B64"/>
    <mergeCell ref="I55:R55"/>
    <mergeCell ref="E60:H60"/>
    <mergeCell ref="I57:R57"/>
    <mergeCell ref="S57:T57"/>
    <mergeCell ref="I61:R61"/>
    <mergeCell ref="I66:R66"/>
    <mergeCell ref="E72:H72"/>
    <mergeCell ref="J86:R86"/>
    <mergeCell ref="S83:T83"/>
    <mergeCell ref="C80:D80"/>
    <mergeCell ref="B81:B88"/>
    <mergeCell ref="S82:T82"/>
    <mergeCell ref="E82:I82"/>
    <mergeCell ref="J82:R82"/>
    <mergeCell ref="E80:I80"/>
    <mergeCell ref="J80:R80"/>
    <mergeCell ref="S80:T80"/>
    <mergeCell ref="J84:R84"/>
    <mergeCell ref="J81:R81"/>
    <mergeCell ref="B76:B78"/>
    <mergeCell ref="J90:R90"/>
    <mergeCell ref="S81:T81"/>
    <mergeCell ref="S85:T85"/>
    <mergeCell ref="S91:T91"/>
    <mergeCell ref="C76:D78"/>
    <mergeCell ref="E78:H78"/>
    <mergeCell ref="I78:R78"/>
    <mergeCell ref="S76:T76"/>
    <mergeCell ref="S77:T77"/>
    <mergeCell ref="S78:T78"/>
    <mergeCell ref="E84:I84"/>
    <mergeCell ref="S88:T88"/>
    <mergeCell ref="C218:D218"/>
    <mergeCell ref="G228:J228"/>
    <mergeCell ref="K228:T228"/>
    <mergeCell ref="E95:I95"/>
    <mergeCell ref="E94:I94"/>
    <mergeCell ref="J94:R94"/>
    <mergeCell ref="K213:T213"/>
    <mergeCell ref="E89:I89"/>
    <mergeCell ref="J89:R89"/>
    <mergeCell ref="S89:T89"/>
    <mergeCell ref="S93:T93"/>
    <mergeCell ref="S90:T90"/>
    <mergeCell ref="B181:C181"/>
    <mergeCell ref="D181:E181"/>
    <mergeCell ref="F181:I181"/>
    <mergeCell ref="J181:T181"/>
    <mergeCell ref="J192:T192"/>
    <mergeCell ref="F183:I183"/>
    <mergeCell ref="J186:T186"/>
    <mergeCell ref="B175:C175"/>
    <mergeCell ref="B102:T102"/>
    <mergeCell ref="B150:D150"/>
    <mergeCell ref="B176:C176"/>
    <mergeCell ref="J179:T179"/>
    <mergeCell ref="D175:E175"/>
    <mergeCell ref="F198:G198"/>
    <mergeCell ref="B185:C185"/>
    <mergeCell ref="E93:I93"/>
    <mergeCell ref="E90:I90"/>
    <mergeCell ref="J93:R93"/>
    <mergeCell ref="S92:T92"/>
    <mergeCell ref="S95:T95"/>
    <mergeCell ref="C198:E198"/>
    <mergeCell ref="C227:D227"/>
    <mergeCell ref="C225:D225"/>
    <mergeCell ref="E251:F251"/>
    <mergeCell ref="E255:F255"/>
    <mergeCell ref="K209:T209"/>
    <mergeCell ref="B237:T237"/>
    <mergeCell ref="C230:D230"/>
    <mergeCell ref="E212:F212"/>
    <mergeCell ref="K208:T208"/>
    <mergeCell ref="K223:T223"/>
    <mergeCell ref="E218:F218"/>
    <mergeCell ref="M239:T247"/>
    <mergeCell ref="C239:L239"/>
    <mergeCell ref="F241:G241"/>
    <mergeCell ref="K220:T220"/>
    <mergeCell ref="E222:F222"/>
    <mergeCell ref="E250:F250"/>
    <mergeCell ref="E244:F244"/>
    <mergeCell ref="J247:K247"/>
    <mergeCell ref="K230:T230"/>
    <mergeCell ref="K224:T224"/>
    <mergeCell ref="K215:T215"/>
    <mergeCell ref="K227:T227"/>
    <mergeCell ref="C240:E240"/>
    <mergeCell ref="K233:T233"/>
    <mergeCell ref="G232:J232"/>
    <mergeCell ref="B195:B216"/>
    <mergeCell ref="G225:J225"/>
    <mergeCell ref="G209:J209"/>
    <mergeCell ref="E205:F205"/>
    <mergeCell ref="C222:D222"/>
    <mergeCell ref="K206:T206"/>
    <mergeCell ref="F190:I190"/>
    <mergeCell ref="D194:E194"/>
    <mergeCell ref="C201:D201"/>
    <mergeCell ref="K200:L200"/>
    <mergeCell ref="C196:L196"/>
    <mergeCell ref="G218:J218"/>
    <mergeCell ref="K229:T229"/>
    <mergeCell ref="E214:F214"/>
    <mergeCell ref="E211:F211"/>
    <mergeCell ref="K232:T232"/>
    <mergeCell ref="E228:F228"/>
    <mergeCell ref="K226:T226"/>
    <mergeCell ref="E210:F210"/>
    <mergeCell ref="E213:F213"/>
    <mergeCell ref="C221:D221"/>
    <mergeCell ref="K210:T210"/>
    <mergeCell ref="G220:J220"/>
    <mergeCell ref="E223:F223"/>
    <mergeCell ref="C228:D228"/>
    <mergeCell ref="E227:F227"/>
    <mergeCell ref="G223:J223"/>
    <mergeCell ref="G226:J226"/>
    <mergeCell ref="E224:F224"/>
    <mergeCell ref="G224:J224"/>
    <mergeCell ref="G222:J222"/>
    <mergeCell ref="E221:F221"/>
    <mergeCell ref="K225:T225"/>
    <mergeCell ref="K218:T218"/>
    <mergeCell ref="C206:D206"/>
    <mergeCell ref="J198:L198"/>
    <mergeCell ref="M197:T203"/>
    <mergeCell ref="K221:T221"/>
    <mergeCell ref="G217:J217"/>
    <mergeCell ref="E201:F201"/>
    <mergeCell ref="C197:E197"/>
    <mergeCell ref="J197:L197"/>
    <mergeCell ref="B194:C194"/>
    <mergeCell ref="B127:T127"/>
    <mergeCell ref="K119:R119"/>
    <mergeCell ref="B128:T128"/>
    <mergeCell ref="D185:E185"/>
    <mergeCell ref="C204:F204"/>
    <mergeCell ref="E226:F226"/>
    <mergeCell ref="G216:J216"/>
    <mergeCell ref="B188:C188"/>
    <mergeCell ref="D188:E188"/>
    <mergeCell ref="F188:I188"/>
    <mergeCell ref="J194:T194"/>
    <mergeCell ref="G208:J208"/>
    <mergeCell ref="E207:F207"/>
    <mergeCell ref="C211:D211"/>
    <mergeCell ref="G214:J214"/>
    <mergeCell ref="K216:T216"/>
    <mergeCell ref="E200:F200"/>
    <mergeCell ref="K212:T212"/>
    <mergeCell ref="E225:F225"/>
    <mergeCell ref="K217:T217"/>
    <mergeCell ref="J187:T187"/>
    <mergeCell ref="H197:I197"/>
    <mergeCell ref="E215:F215"/>
    <mergeCell ref="G210:J210"/>
    <mergeCell ref="D120:J120"/>
    <mergeCell ref="G221:J221"/>
    <mergeCell ref="J88:R88"/>
    <mergeCell ref="E87:I87"/>
    <mergeCell ref="C101:D101"/>
    <mergeCell ref="S126:T126"/>
    <mergeCell ref="B108:C108"/>
    <mergeCell ref="D108:J108"/>
    <mergeCell ref="D135:J135"/>
    <mergeCell ref="J162:T163"/>
    <mergeCell ref="K133:R133"/>
    <mergeCell ref="B132:C132"/>
    <mergeCell ref="D133:J133"/>
    <mergeCell ref="B135:C135"/>
    <mergeCell ref="B136:C136"/>
    <mergeCell ref="D136:J136"/>
    <mergeCell ref="S132:T132"/>
    <mergeCell ref="S133:T133"/>
    <mergeCell ref="B106:C106"/>
    <mergeCell ref="D122:J122"/>
    <mergeCell ref="K122:R122"/>
    <mergeCell ref="D119:J119"/>
    <mergeCell ref="D158:E158"/>
    <mergeCell ref="J158:K158"/>
    <mergeCell ref="D106:J106"/>
    <mergeCell ref="J96:R96"/>
    <mergeCell ref="B104:C104"/>
    <mergeCell ref="G156:H156"/>
    <mergeCell ref="S110:T110"/>
    <mergeCell ref="S111:T111"/>
    <mergeCell ref="K136:R136"/>
    <mergeCell ref="B145:D145"/>
    <mergeCell ref="E145:F145"/>
    <mergeCell ref="B154:K154"/>
    <mergeCell ref="J164:T164"/>
    <mergeCell ref="J178:T178"/>
    <mergeCell ref="F174:I174"/>
    <mergeCell ref="B180:C180"/>
    <mergeCell ref="B189:C189"/>
    <mergeCell ref="B191:C191"/>
    <mergeCell ref="B182:C182"/>
    <mergeCell ref="B190:C190"/>
    <mergeCell ref="J165:T165"/>
    <mergeCell ref="D193:E193"/>
    <mergeCell ref="B174:C174"/>
    <mergeCell ref="S100:T100"/>
    <mergeCell ref="C92:D99"/>
    <mergeCell ref="S99:T99"/>
    <mergeCell ref="S98:T98"/>
    <mergeCell ref="E98:I98"/>
    <mergeCell ref="B92:B99"/>
    <mergeCell ref="E97:I97"/>
    <mergeCell ref="J97:R97"/>
    <mergeCell ref="F184:I184"/>
    <mergeCell ref="B186:C186"/>
    <mergeCell ref="F171:I171"/>
    <mergeCell ref="F172:I172"/>
    <mergeCell ref="J167:T167"/>
    <mergeCell ref="J169:T169"/>
    <mergeCell ref="D170:E170"/>
    <mergeCell ref="B167:C167"/>
    <mergeCell ref="B172:C172"/>
    <mergeCell ref="E150:F150"/>
    <mergeCell ref="B149:D149"/>
    <mergeCell ref="B120:C120"/>
    <mergeCell ref="S119:T119"/>
    <mergeCell ref="G211:J211"/>
    <mergeCell ref="K211:T211"/>
    <mergeCell ref="C223:D223"/>
    <mergeCell ref="E209:F209"/>
    <mergeCell ref="C208:D208"/>
    <mergeCell ref="C217:D217"/>
    <mergeCell ref="E217:F217"/>
    <mergeCell ref="C220:D220"/>
    <mergeCell ref="E220:F220"/>
    <mergeCell ref="K219:T219"/>
    <mergeCell ref="G219:J219"/>
    <mergeCell ref="J183:T183"/>
    <mergeCell ref="B139:T139"/>
    <mergeCell ref="S137:T137"/>
    <mergeCell ref="D191:E191"/>
    <mergeCell ref="J190:T190"/>
    <mergeCell ref="D177:E177"/>
    <mergeCell ref="G207:J207"/>
    <mergeCell ref="K207:T207"/>
    <mergeCell ref="J176:T176"/>
    <mergeCell ref="F170:I170"/>
    <mergeCell ref="F165:I165"/>
    <mergeCell ref="D178:E178"/>
    <mergeCell ref="F194:I194"/>
    <mergeCell ref="B179:C179"/>
    <mergeCell ref="F168:I168"/>
    <mergeCell ref="D173:E173"/>
    <mergeCell ref="D189:E189"/>
    <mergeCell ref="F189:I189"/>
    <mergeCell ref="F185:I185"/>
    <mergeCell ref="D184:E184"/>
    <mergeCell ref="B164:C164"/>
    <mergeCell ref="D187:E187"/>
    <mergeCell ref="B193:C193"/>
    <mergeCell ref="F182:I182"/>
    <mergeCell ref="D167:E167"/>
    <mergeCell ref="B173:C173"/>
    <mergeCell ref="J177:T177"/>
    <mergeCell ref="D172:E172"/>
    <mergeCell ref="D183:E183"/>
    <mergeCell ref="D182:E182"/>
    <mergeCell ref="B187:C187"/>
    <mergeCell ref="F187:I187"/>
    <mergeCell ref="B184:C184"/>
    <mergeCell ref="J185:T185"/>
    <mergeCell ref="F173:I173"/>
    <mergeCell ref="K235:T235"/>
    <mergeCell ref="C235:D235"/>
    <mergeCell ref="E235:F235"/>
    <mergeCell ref="G235:J235"/>
    <mergeCell ref="M196:T196"/>
    <mergeCell ref="C219:D219"/>
    <mergeCell ref="E219:F219"/>
    <mergeCell ref="G213:J213"/>
    <mergeCell ref="E230:F230"/>
    <mergeCell ref="G230:J230"/>
    <mergeCell ref="C224:D224"/>
    <mergeCell ref="C212:D212"/>
    <mergeCell ref="H201:L201"/>
    <mergeCell ref="G212:J212"/>
    <mergeCell ref="C232:D232"/>
    <mergeCell ref="E232:F232"/>
    <mergeCell ref="K222:T222"/>
    <mergeCell ref="C207:D207"/>
    <mergeCell ref="G112:R112"/>
    <mergeCell ref="B375:F375"/>
    <mergeCell ref="G375:R375"/>
    <mergeCell ref="G116:R116"/>
    <mergeCell ref="S116:T116"/>
    <mergeCell ref="B374:F374"/>
    <mergeCell ref="G374:R374"/>
    <mergeCell ref="C195:T195"/>
    <mergeCell ref="F197:G197"/>
    <mergeCell ref="D192:E192"/>
    <mergeCell ref="B168:C168"/>
    <mergeCell ref="D186:E186"/>
    <mergeCell ref="D174:E174"/>
    <mergeCell ref="B183:C183"/>
    <mergeCell ref="E231:F231"/>
    <mergeCell ref="C229:D229"/>
    <mergeCell ref="G227:J227"/>
    <mergeCell ref="B165:C165"/>
    <mergeCell ref="B121:C121"/>
    <mergeCell ref="D121:J121"/>
    <mergeCell ref="K121:R121"/>
    <mergeCell ref="B169:C169"/>
    <mergeCell ref="D169:E169"/>
    <mergeCell ref="D165:E165"/>
    <mergeCell ref="J188:T188"/>
    <mergeCell ref="F178:I178"/>
    <mergeCell ref="D179:E179"/>
    <mergeCell ref="J180:T180"/>
    <mergeCell ref="D190:E190"/>
    <mergeCell ref="J182:T182"/>
    <mergeCell ref="F180:I180"/>
    <mergeCell ref="J184:T184"/>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Normal="100" workbookViewId="0">
      <selection activeCell="D18" sqref="D18"/>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140625" style="34" customWidth="1"/>
    <col min="20" max="16384" width="10.85546875" style="34"/>
  </cols>
  <sheetData>
    <row r="1" spans="2:19" ht="15" thickBot="1" x14ac:dyDescent="0.25">
      <c r="K1" s="6"/>
      <c r="L1" s="6"/>
      <c r="M1" s="6"/>
      <c r="N1" s="6"/>
      <c r="O1" s="6"/>
      <c r="P1" s="6"/>
      <c r="Q1" s="6"/>
      <c r="R1" s="6"/>
      <c r="S1" s="6"/>
    </row>
    <row r="2" spans="2:19" ht="14.25" customHeight="1" x14ac:dyDescent="0.2">
      <c r="B2" s="804" t="s">
        <v>251</v>
      </c>
      <c r="C2" s="805"/>
      <c r="D2" s="805"/>
      <c r="E2" s="805"/>
      <c r="F2" s="805"/>
      <c r="G2" s="805"/>
      <c r="H2" s="805"/>
      <c r="I2" s="806"/>
      <c r="J2" s="262"/>
      <c r="K2" s="809" t="s">
        <v>251</v>
      </c>
      <c r="L2" s="810"/>
      <c r="M2" s="810"/>
      <c r="N2" s="810"/>
      <c r="O2" s="810"/>
      <c r="P2" s="810"/>
      <c r="Q2" s="810"/>
      <c r="R2" s="810"/>
      <c r="S2" s="811"/>
    </row>
    <row r="3" spans="2:19" ht="34.5" customHeight="1" x14ac:dyDescent="0.2">
      <c r="B3" s="807"/>
      <c r="C3" s="808"/>
      <c r="D3" s="808"/>
      <c r="E3" s="808"/>
      <c r="F3" s="808"/>
      <c r="G3" s="808"/>
      <c r="H3" s="808"/>
      <c r="I3" s="780"/>
      <c r="J3" s="262"/>
      <c r="K3" s="812"/>
      <c r="L3" s="813"/>
      <c r="M3" s="813"/>
      <c r="N3" s="813"/>
      <c r="O3" s="813"/>
      <c r="P3" s="813"/>
      <c r="Q3" s="813"/>
      <c r="R3" s="813"/>
      <c r="S3" s="814"/>
    </row>
    <row r="4" spans="2:19" ht="27.75" customHeight="1" x14ac:dyDescent="0.2">
      <c r="B4" s="815" t="s">
        <v>252</v>
      </c>
      <c r="C4" s="816"/>
      <c r="D4" s="816"/>
      <c r="E4" s="816"/>
      <c r="F4" s="817"/>
      <c r="G4" s="337" t="s">
        <v>489</v>
      </c>
      <c r="H4" s="336" t="s">
        <v>2</v>
      </c>
      <c r="I4" s="99" t="s">
        <v>0</v>
      </c>
      <c r="J4" s="263"/>
      <c r="K4" s="821" t="s">
        <v>252</v>
      </c>
      <c r="L4" s="822"/>
      <c r="M4" s="822"/>
      <c r="N4" s="822"/>
      <c r="O4" s="822"/>
      <c r="P4" s="823" t="s">
        <v>744</v>
      </c>
      <c r="Q4" s="823"/>
      <c r="R4" s="336" t="s">
        <v>0</v>
      </c>
      <c r="S4" s="127" t="s">
        <v>2</v>
      </c>
    </row>
    <row r="5" spans="2:19" ht="27.75" customHeight="1" x14ac:dyDescent="0.25">
      <c r="B5" s="818"/>
      <c r="C5" s="819"/>
      <c r="D5" s="819"/>
      <c r="E5" s="819"/>
      <c r="F5" s="820"/>
      <c r="G5" s="100" t="s">
        <v>512</v>
      </c>
      <c r="H5" s="135">
        <v>3</v>
      </c>
      <c r="I5" s="101" t="s">
        <v>253</v>
      </c>
      <c r="J5" s="264"/>
      <c r="K5" s="821"/>
      <c r="L5" s="822"/>
      <c r="M5" s="822"/>
      <c r="N5" s="822"/>
      <c r="O5" s="822"/>
      <c r="P5" s="824" t="s">
        <v>490</v>
      </c>
      <c r="Q5" s="824"/>
      <c r="R5" s="135" t="s">
        <v>254</v>
      </c>
      <c r="S5" s="126">
        <v>4</v>
      </c>
    </row>
    <row r="6" spans="2:19" ht="33.75" customHeight="1" x14ac:dyDescent="0.2">
      <c r="B6" s="786" t="s">
        <v>255</v>
      </c>
      <c r="C6" s="787"/>
      <c r="D6" s="787"/>
      <c r="E6" s="787"/>
      <c r="F6" s="787"/>
      <c r="G6" s="787"/>
      <c r="H6" s="788"/>
      <c r="I6" s="789"/>
      <c r="J6" s="263"/>
      <c r="K6" s="790" t="s">
        <v>256</v>
      </c>
      <c r="L6" s="791"/>
      <c r="M6" s="791"/>
      <c r="N6" s="791"/>
      <c r="O6" s="791"/>
      <c r="P6" s="791"/>
      <c r="Q6" s="791"/>
      <c r="R6" s="791"/>
      <c r="S6" s="792"/>
    </row>
    <row r="7" spans="2:19" ht="15" customHeight="1" x14ac:dyDescent="0.2">
      <c r="B7" s="793" t="s">
        <v>257</v>
      </c>
      <c r="C7" s="794"/>
      <c r="D7" s="796">
        <v>1</v>
      </c>
      <c r="E7" s="796">
        <v>2</v>
      </c>
      <c r="F7" s="796">
        <v>3</v>
      </c>
      <c r="G7" s="798" t="s">
        <v>258</v>
      </c>
      <c r="H7" s="800" t="s">
        <v>96</v>
      </c>
      <c r="I7" s="789"/>
      <c r="J7" s="263"/>
      <c r="K7" s="802" t="s">
        <v>745</v>
      </c>
      <c r="L7" s="803"/>
      <c r="M7" s="803">
        <v>1</v>
      </c>
      <c r="N7" s="803">
        <v>2</v>
      </c>
      <c r="O7" s="803">
        <v>3</v>
      </c>
      <c r="P7" s="803">
        <v>4</v>
      </c>
      <c r="Q7" s="803" t="s">
        <v>258</v>
      </c>
      <c r="R7" s="800" t="s">
        <v>96</v>
      </c>
      <c r="S7" s="789"/>
    </row>
    <row r="8" spans="2:19" ht="15.75" customHeight="1" x14ac:dyDescent="0.2">
      <c r="B8" s="790"/>
      <c r="C8" s="795"/>
      <c r="D8" s="797"/>
      <c r="E8" s="797"/>
      <c r="F8" s="797"/>
      <c r="G8" s="799"/>
      <c r="H8" s="801"/>
      <c r="I8" s="792"/>
      <c r="J8" s="263"/>
      <c r="K8" s="802"/>
      <c r="L8" s="803"/>
      <c r="M8" s="803"/>
      <c r="N8" s="803"/>
      <c r="O8" s="803"/>
      <c r="P8" s="803"/>
      <c r="Q8" s="803"/>
      <c r="R8" s="801"/>
      <c r="S8" s="792"/>
    </row>
    <row r="9" spans="2:19" ht="15.75" customHeight="1" thickBot="1" x14ac:dyDescent="0.3">
      <c r="B9" s="102">
        <v>3</v>
      </c>
      <c r="C9" s="103">
        <v>500</v>
      </c>
      <c r="D9" s="103">
        <v>3</v>
      </c>
      <c r="E9" s="103">
        <v>50</v>
      </c>
      <c r="F9" s="103"/>
      <c r="G9" s="103"/>
      <c r="H9" s="782"/>
      <c r="I9" s="783"/>
      <c r="J9" s="265"/>
      <c r="K9" s="102">
        <v>3</v>
      </c>
      <c r="L9" s="103">
        <v>500</v>
      </c>
      <c r="M9" s="273">
        <v>3</v>
      </c>
      <c r="N9" s="273"/>
      <c r="O9" s="273">
        <v>50</v>
      </c>
      <c r="P9" s="273"/>
      <c r="Q9" s="273"/>
      <c r="R9" s="784"/>
      <c r="S9" s="785"/>
    </row>
    <row r="10" spans="2:19" ht="20.25" customHeight="1" x14ac:dyDescent="0.2">
      <c r="B10" s="760" t="s">
        <v>259</v>
      </c>
      <c r="C10" s="104">
        <v>1</v>
      </c>
      <c r="D10" s="35">
        <v>226</v>
      </c>
      <c r="E10" s="35">
        <v>169</v>
      </c>
      <c r="F10" s="35">
        <v>11</v>
      </c>
      <c r="G10" s="105">
        <f>+D10+E10+F10</f>
        <v>406</v>
      </c>
      <c r="H10" s="777"/>
      <c r="I10" s="778"/>
      <c r="J10" s="266"/>
      <c r="K10" s="781" t="s">
        <v>259</v>
      </c>
      <c r="L10" s="274">
        <v>1</v>
      </c>
      <c r="M10" s="275">
        <v>225</v>
      </c>
      <c r="N10" s="275">
        <v>169</v>
      </c>
      <c r="O10" s="275">
        <v>11</v>
      </c>
      <c r="P10" s="275">
        <v>0</v>
      </c>
      <c r="Q10" s="108">
        <f>SUM(M10:P10)</f>
        <v>405</v>
      </c>
      <c r="R10" s="779"/>
      <c r="S10" s="780"/>
    </row>
    <row r="11" spans="2:19" ht="16.5" customHeight="1" x14ac:dyDescent="0.2">
      <c r="B11" s="761"/>
      <c r="C11" s="106" t="s">
        <v>263</v>
      </c>
      <c r="D11" s="36">
        <f>+D10*0.4</f>
        <v>90.4</v>
      </c>
      <c r="E11" s="36">
        <f t="shared" ref="E11" si="0">+E10*0.4</f>
        <v>67.600000000000009</v>
      </c>
      <c r="F11" s="36">
        <f>+F10*0.4</f>
        <v>4.4000000000000004</v>
      </c>
      <c r="G11" s="36">
        <f>+D11+E11+F11</f>
        <v>162.4</v>
      </c>
      <c r="H11" s="773"/>
      <c r="I11" s="774"/>
      <c r="J11" s="266"/>
      <c r="K11" s="781"/>
      <c r="L11" s="276">
        <v>0.4</v>
      </c>
      <c r="M11" s="36">
        <f>M10*0.4</f>
        <v>90</v>
      </c>
      <c r="N11" s="36">
        <f>N10*0.4</f>
        <v>67.600000000000009</v>
      </c>
      <c r="O11" s="36">
        <v>5</v>
      </c>
      <c r="P11" s="36">
        <f>P10*0.4</f>
        <v>0</v>
      </c>
      <c r="Q11" s="84">
        <f>SUM(M11:P11)</f>
        <v>162.60000000000002</v>
      </c>
      <c r="R11" s="766"/>
      <c r="S11" s="767"/>
    </row>
    <row r="12" spans="2:19" ht="25.5" customHeight="1" thickBot="1" x14ac:dyDescent="0.25">
      <c r="B12" s="762"/>
      <c r="C12" s="107">
        <v>0.6</v>
      </c>
      <c r="D12" s="37">
        <f>+D10*0.6</f>
        <v>135.6</v>
      </c>
      <c r="E12" s="37">
        <f t="shared" ref="E12" si="1">+E10*0.6</f>
        <v>101.39999999999999</v>
      </c>
      <c r="F12" s="37">
        <f>+F10*0.6</f>
        <v>6.6</v>
      </c>
      <c r="G12" s="37">
        <f>+D12+E12+F12</f>
        <v>243.6</v>
      </c>
      <c r="H12" s="775"/>
      <c r="I12" s="776"/>
      <c r="J12" s="266"/>
      <c r="K12" s="781"/>
      <c r="L12" s="277">
        <v>0.6</v>
      </c>
      <c r="M12" s="37">
        <v>135</v>
      </c>
      <c r="N12" s="37">
        <f>N10*0.6</f>
        <v>101.39999999999999</v>
      </c>
      <c r="O12" s="37">
        <v>6</v>
      </c>
      <c r="P12" s="37">
        <f>P10*0.6</f>
        <v>0</v>
      </c>
      <c r="Q12" s="278">
        <f>SUM(M12:P12)</f>
        <v>242.39999999999998</v>
      </c>
      <c r="R12" s="768"/>
      <c r="S12" s="769"/>
    </row>
    <row r="13" spans="2:19" x14ac:dyDescent="0.2">
      <c r="B13" s="760" t="s">
        <v>260</v>
      </c>
      <c r="C13" s="104" t="s">
        <v>258</v>
      </c>
      <c r="D13" s="35">
        <v>226</v>
      </c>
      <c r="E13" s="35">
        <v>165</v>
      </c>
      <c r="F13" s="35">
        <v>11</v>
      </c>
      <c r="G13" s="108">
        <f t="shared" ref="G13:G39" si="2">+D13+E13+F13</f>
        <v>402</v>
      </c>
      <c r="H13" s="777"/>
      <c r="I13" s="778"/>
      <c r="J13" s="266"/>
      <c r="K13" s="760" t="s">
        <v>260</v>
      </c>
      <c r="L13" s="274" t="s">
        <v>258</v>
      </c>
      <c r="M13" s="275">
        <f>M10</f>
        <v>225</v>
      </c>
      <c r="N13" s="275">
        <f>N10</f>
        <v>169</v>
      </c>
      <c r="O13" s="275">
        <f>O10</f>
        <v>11</v>
      </c>
      <c r="P13" s="275">
        <f>P10</f>
        <v>0</v>
      </c>
      <c r="Q13" s="108">
        <f t="shared" ref="Q13:Q26" si="3">SUM(M13:P13)</f>
        <v>405</v>
      </c>
      <c r="R13" s="779"/>
      <c r="S13" s="780"/>
    </row>
    <row r="14" spans="2:19" x14ac:dyDescent="0.2">
      <c r="B14" s="761"/>
      <c r="C14" s="106" t="s">
        <v>263</v>
      </c>
      <c r="D14" s="36">
        <f>+D13*0.4</f>
        <v>90.4</v>
      </c>
      <c r="E14" s="36">
        <f>+E13*0.4</f>
        <v>66</v>
      </c>
      <c r="F14" s="36">
        <v>4</v>
      </c>
      <c r="G14" s="36">
        <f t="shared" si="2"/>
        <v>160.4</v>
      </c>
      <c r="H14" s="773"/>
      <c r="I14" s="774"/>
      <c r="J14" s="266"/>
      <c r="K14" s="761"/>
      <c r="L14" s="276">
        <v>0.4</v>
      </c>
      <c r="M14" s="36">
        <v>15</v>
      </c>
      <c r="N14" s="36">
        <v>0</v>
      </c>
      <c r="O14" s="36">
        <v>0</v>
      </c>
      <c r="P14" s="36">
        <v>0</v>
      </c>
      <c r="Q14" s="36">
        <f t="shared" si="3"/>
        <v>15</v>
      </c>
      <c r="R14" s="766"/>
      <c r="S14" s="767"/>
    </row>
    <row r="15" spans="2:19" ht="12.75" customHeight="1" thickBot="1" x14ac:dyDescent="0.25">
      <c r="B15" s="762"/>
      <c r="C15" s="107">
        <v>0.6</v>
      </c>
      <c r="D15" s="38">
        <f>+D13*0.6</f>
        <v>135.6</v>
      </c>
      <c r="E15" s="38">
        <f>+E13*0.6</f>
        <v>99</v>
      </c>
      <c r="F15" s="38">
        <v>7</v>
      </c>
      <c r="G15" s="38">
        <f t="shared" si="2"/>
        <v>241.6</v>
      </c>
      <c r="H15" s="775"/>
      <c r="I15" s="776"/>
      <c r="J15" s="266"/>
      <c r="K15" s="762"/>
      <c r="L15" s="277">
        <v>0.6</v>
      </c>
      <c r="M15" s="37">
        <v>0</v>
      </c>
      <c r="N15" s="37">
        <v>0</v>
      </c>
      <c r="O15" s="37">
        <v>0</v>
      </c>
      <c r="P15" s="37">
        <v>0</v>
      </c>
      <c r="Q15" s="37">
        <f t="shared" si="3"/>
        <v>0</v>
      </c>
      <c r="R15" s="768"/>
      <c r="S15" s="769"/>
    </row>
    <row r="16" spans="2:19" ht="15" customHeight="1" x14ac:dyDescent="0.2">
      <c r="B16" s="760" t="s">
        <v>261</v>
      </c>
      <c r="C16" s="104" t="s">
        <v>258</v>
      </c>
      <c r="D16" s="35">
        <v>226</v>
      </c>
      <c r="E16" s="35">
        <v>169</v>
      </c>
      <c r="F16" s="35">
        <v>11</v>
      </c>
      <c r="G16" s="105">
        <f t="shared" si="2"/>
        <v>406</v>
      </c>
      <c r="H16" s="777"/>
      <c r="I16" s="778"/>
      <c r="J16" s="266"/>
      <c r="K16" s="760" t="s">
        <v>262</v>
      </c>
      <c r="L16" s="274" t="s">
        <v>258</v>
      </c>
      <c r="M16" s="275">
        <f>M10</f>
        <v>225</v>
      </c>
      <c r="N16" s="275">
        <f>N10</f>
        <v>169</v>
      </c>
      <c r="O16" s="275">
        <f>O10</f>
        <v>11</v>
      </c>
      <c r="P16" s="275">
        <f>P10</f>
        <v>0</v>
      </c>
      <c r="Q16" s="108">
        <f t="shared" si="3"/>
        <v>405</v>
      </c>
      <c r="R16" s="779"/>
      <c r="S16" s="780"/>
    </row>
    <row r="17" spans="2:19" ht="15.75" customHeight="1" x14ac:dyDescent="0.2">
      <c r="B17" s="761"/>
      <c r="C17" s="106" t="s">
        <v>263</v>
      </c>
      <c r="D17" s="36">
        <f>+D16*0.4</f>
        <v>90.4</v>
      </c>
      <c r="E17" s="36">
        <f>+E16*0.4</f>
        <v>67.600000000000009</v>
      </c>
      <c r="F17" s="36">
        <f>+F16*0.4</f>
        <v>4.4000000000000004</v>
      </c>
      <c r="G17" s="36">
        <f t="shared" si="2"/>
        <v>162.4</v>
      </c>
      <c r="H17" s="773"/>
      <c r="I17" s="774"/>
      <c r="J17" s="266"/>
      <c r="K17" s="761"/>
      <c r="L17" s="276" t="s">
        <v>263</v>
      </c>
      <c r="M17" s="36">
        <v>91</v>
      </c>
      <c r="N17" s="36">
        <v>18</v>
      </c>
      <c r="O17" s="36">
        <v>5</v>
      </c>
      <c r="P17" s="36">
        <v>0</v>
      </c>
      <c r="Q17" s="36">
        <f t="shared" si="3"/>
        <v>114</v>
      </c>
      <c r="R17" s="766"/>
      <c r="S17" s="767"/>
    </row>
    <row r="18" spans="2:19" ht="23.25" customHeight="1" thickBot="1" x14ac:dyDescent="0.25">
      <c r="B18" s="762"/>
      <c r="C18" s="107">
        <v>0.6</v>
      </c>
      <c r="D18" s="36">
        <f>+D16*0.6</f>
        <v>135.6</v>
      </c>
      <c r="E18" s="36">
        <f>+E16*0.6</f>
        <v>101.39999999999999</v>
      </c>
      <c r="F18" s="36">
        <f>+F16*0.6</f>
        <v>6.6</v>
      </c>
      <c r="G18" s="37">
        <f t="shared" si="2"/>
        <v>243.6</v>
      </c>
      <c r="H18" s="773"/>
      <c r="I18" s="774"/>
      <c r="J18" s="266"/>
      <c r="K18" s="762"/>
      <c r="L18" s="277">
        <v>0.6</v>
      </c>
      <c r="M18" s="37">
        <v>38</v>
      </c>
      <c r="N18" s="37">
        <v>0</v>
      </c>
      <c r="O18" s="37">
        <v>6</v>
      </c>
      <c r="P18" s="37">
        <v>0</v>
      </c>
      <c r="Q18" s="37">
        <f t="shared" si="3"/>
        <v>44</v>
      </c>
      <c r="R18" s="766"/>
      <c r="S18" s="767"/>
    </row>
    <row r="19" spans="2:19" ht="13.5" customHeight="1" x14ac:dyDescent="0.2">
      <c r="B19" s="760" t="s">
        <v>264</v>
      </c>
      <c r="C19" s="104" t="s">
        <v>258</v>
      </c>
      <c r="D19" s="35">
        <v>0</v>
      </c>
      <c r="E19" s="35">
        <v>0</v>
      </c>
      <c r="F19" s="35">
        <v>0</v>
      </c>
      <c r="G19" s="108">
        <f t="shared" si="2"/>
        <v>0</v>
      </c>
      <c r="H19" s="773"/>
      <c r="I19" s="774"/>
      <c r="J19" s="266"/>
      <c r="K19" s="760" t="s">
        <v>264</v>
      </c>
      <c r="L19" s="274" t="s">
        <v>258</v>
      </c>
      <c r="M19" s="275">
        <f>M10</f>
        <v>225</v>
      </c>
      <c r="N19" s="275">
        <f>N10</f>
        <v>169</v>
      </c>
      <c r="O19" s="275">
        <f>O10</f>
        <v>11</v>
      </c>
      <c r="P19" s="275">
        <f>P10</f>
        <v>0</v>
      </c>
      <c r="Q19" s="108">
        <f t="shared" si="3"/>
        <v>405</v>
      </c>
      <c r="R19" s="766"/>
      <c r="S19" s="767"/>
    </row>
    <row r="20" spans="2:19" ht="15" customHeight="1" x14ac:dyDescent="0.2">
      <c r="B20" s="761"/>
      <c r="C20" s="106" t="s">
        <v>263</v>
      </c>
      <c r="D20" s="36">
        <f>+D19*0.4</f>
        <v>0</v>
      </c>
      <c r="E20" s="36">
        <f>+E19*0.4</f>
        <v>0</v>
      </c>
      <c r="F20" s="36">
        <f>+F19*0.4</f>
        <v>0</v>
      </c>
      <c r="G20" s="36">
        <f t="shared" si="2"/>
        <v>0</v>
      </c>
      <c r="H20" s="773"/>
      <c r="I20" s="774"/>
      <c r="J20" s="266"/>
      <c r="K20" s="761"/>
      <c r="L20" s="276" t="s">
        <v>263</v>
      </c>
      <c r="M20" s="36">
        <v>0</v>
      </c>
      <c r="N20" s="36">
        <f t="shared" ref="N20:P21" si="4">N11-N17</f>
        <v>49.600000000000009</v>
      </c>
      <c r="O20" s="85">
        <f t="shared" si="4"/>
        <v>0</v>
      </c>
      <c r="P20" s="36">
        <f t="shared" si="4"/>
        <v>0</v>
      </c>
      <c r="Q20" s="36">
        <f t="shared" si="3"/>
        <v>49.600000000000009</v>
      </c>
      <c r="R20" s="766"/>
      <c r="S20" s="767"/>
    </row>
    <row r="21" spans="2:19" ht="17.25" customHeight="1" thickBot="1" x14ac:dyDescent="0.25">
      <c r="B21" s="762"/>
      <c r="C21" s="107">
        <v>0.6</v>
      </c>
      <c r="D21" s="36">
        <f>+D19*0.6</f>
        <v>0</v>
      </c>
      <c r="E21" s="36">
        <f>+E19*0.6</f>
        <v>0</v>
      </c>
      <c r="F21" s="36">
        <f>+F19*0.6</f>
        <v>0</v>
      </c>
      <c r="G21" s="36">
        <f t="shared" si="2"/>
        <v>0</v>
      </c>
      <c r="H21" s="773"/>
      <c r="I21" s="774"/>
      <c r="J21" s="266"/>
      <c r="K21" s="762"/>
      <c r="L21" s="277">
        <v>0.6</v>
      </c>
      <c r="M21" s="37">
        <f>M42</f>
        <v>47</v>
      </c>
      <c r="N21" s="37">
        <f t="shared" si="4"/>
        <v>101.39999999999999</v>
      </c>
      <c r="O21" s="37">
        <f t="shared" si="4"/>
        <v>0</v>
      </c>
      <c r="P21" s="37">
        <f t="shared" si="4"/>
        <v>0</v>
      </c>
      <c r="Q21" s="37">
        <f t="shared" si="3"/>
        <v>148.39999999999998</v>
      </c>
      <c r="R21" s="766"/>
      <c r="S21" s="767"/>
    </row>
    <row r="22" spans="2:19" ht="15.75" customHeight="1" x14ac:dyDescent="0.2">
      <c r="B22" s="760" t="s">
        <v>515</v>
      </c>
      <c r="C22" s="104" t="s">
        <v>258</v>
      </c>
      <c r="D22" s="35">
        <v>225</v>
      </c>
      <c r="E22" s="35">
        <v>164</v>
      </c>
      <c r="F22" s="35">
        <v>11</v>
      </c>
      <c r="G22" s="105">
        <f t="shared" si="2"/>
        <v>400</v>
      </c>
      <c r="H22" s="773"/>
      <c r="I22" s="774"/>
      <c r="J22" s="266"/>
      <c r="K22" s="760" t="s">
        <v>265</v>
      </c>
      <c r="L22" s="274" t="s">
        <v>258</v>
      </c>
      <c r="M22" s="275">
        <f>M10+5</f>
        <v>230</v>
      </c>
      <c r="N22" s="275">
        <f>N10</f>
        <v>169</v>
      </c>
      <c r="O22" s="275">
        <f>O10</f>
        <v>11</v>
      </c>
      <c r="P22" s="275">
        <f>P10</f>
        <v>0</v>
      </c>
      <c r="Q22" s="108">
        <f t="shared" si="3"/>
        <v>410</v>
      </c>
      <c r="R22" s="333"/>
      <c r="S22" s="334"/>
    </row>
    <row r="23" spans="2:19" x14ac:dyDescent="0.2">
      <c r="B23" s="761"/>
      <c r="C23" s="106" t="s">
        <v>263</v>
      </c>
      <c r="D23" s="36">
        <f>+D22*0.4</f>
        <v>90</v>
      </c>
      <c r="E23" s="36">
        <f>+E22*0.4</f>
        <v>65.600000000000009</v>
      </c>
      <c r="F23" s="36">
        <f>+F22*0.4</f>
        <v>4.4000000000000004</v>
      </c>
      <c r="G23" s="36">
        <f t="shared" si="2"/>
        <v>160.00000000000003</v>
      </c>
      <c r="H23" s="773"/>
      <c r="I23" s="774"/>
      <c r="J23" s="266"/>
      <c r="K23" s="761"/>
      <c r="L23" s="276" t="s">
        <v>263</v>
      </c>
      <c r="M23" s="36">
        <v>105</v>
      </c>
      <c r="N23" s="36">
        <v>18</v>
      </c>
      <c r="O23" s="36">
        <v>5</v>
      </c>
      <c r="P23" s="36">
        <v>0</v>
      </c>
      <c r="Q23" s="36">
        <f t="shared" si="3"/>
        <v>128</v>
      </c>
      <c r="R23" s="333"/>
      <c r="S23" s="334"/>
    </row>
    <row r="24" spans="2:19" ht="15" customHeight="1" thickBot="1" x14ac:dyDescent="0.25">
      <c r="B24" s="762"/>
      <c r="C24" s="107">
        <v>0.6</v>
      </c>
      <c r="D24" s="36">
        <f>+D22*0.6</f>
        <v>135</v>
      </c>
      <c r="E24" s="36">
        <f>+E22*0.6</f>
        <v>98.399999999999991</v>
      </c>
      <c r="F24" s="36">
        <f>+F22*0.6</f>
        <v>6.6</v>
      </c>
      <c r="G24" s="36">
        <f t="shared" si="2"/>
        <v>239.99999999999997</v>
      </c>
      <c r="H24" s="773"/>
      <c r="I24" s="774"/>
      <c r="J24" s="266"/>
      <c r="K24" s="762"/>
      <c r="L24" s="277">
        <v>0.6</v>
      </c>
      <c r="M24" s="37">
        <v>158</v>
      </c>
      <c r="N24" s="37">
        <v>4</v>
      </c>
      <c r="O24" s="37">
        <v>6</v>
      </c>
      <c r="P24" s="37">
        <v>0</v>
      </c>
      <c r="Q24" s="37">
        <f t="shared" si="3"/>
        <v>168</v>
      </c>
      <c r="R24" s="333"/>
      <c r="S24" s="334"/>
    </row>
    <row r="25" spans="2:19" ht="15" customHeight="1" x14ac:dyDescent="0.2">
      <c r="B25" s="760" t="s">
        <v>266</v>
      </c>
      <c r="C25" s="104" t="s">
        <v>258</v>
      </c>
      <c r="D25" s="35">
        <v>1</v>
      </c>
      <c r="E25" s="35">
        <v>5</v>
      </c>
      <c r="F25" s="35">
        <v>0</v>
      </c>
      <c r="G25" s="105">
        <f t="shared" si="2"/>
        <v>6</v>
      </c>
      <c r="H25" s="773"/>
      <c r="I25" s="774"/>
      <c r="J25" s="266"/>
      <c r="K25" s="760" t="s">
        <v>746</v>
      </c>
      <c r="L25" s="274" t="s">
        <v>258</v>
      </c>
      <c r="M25" s="275">
        <f>M19</f>
        <v>225</v>
      </c>
      <c r="N25" s="275">
        <f>N19+4</f>
        <v>173</v>
      </c>
      <c r="O25" s="275">
        <f>O19</f>
        <v>11</v>
      </c>
      <c r="P25" s="275">
        <f>P19</f>
        <v>0</v>
      </c>
      <c r="Q25" s="108">
        <f t="shared" si="3"/>
        <v>409</v>
      </c>
      <c r="R25" s="766"/>
      <c r="S25" s="767"/>
    </row>
    <row r="26" spans="2:19" x14ac:dyDescent="0.2">
      <c r="B26" s="761"/>
      <c r="C26" s="106" t="s">
        <v>263</v>
      </c>
      <c r="D26" s="36">
        <f>+D25*0.4</f>
        <v>0.4</v>
      </c>
      <c r="E26" s="36">
        <f>+E25*0.4</f>
        <v>2</v>
      </c>
      <c r="F26" s="36">
        <f>+F25*0.4</f>
        <v>0</v>
      </c>
      <c r="G26" s="36">
        <f t="shared" si="2"/>
        <v>2.4</v>
      </c>
      <c r="H26" s="773"/>
      <c r="I26" s="774"/>
      <c r="J26" s="266"/>
      <c r="K26" s="761"/>
      <c r="L26" s="276" t="s">
        <v>263</v>
      </c>
      <c r="M26" s="36">
        <v>91</v>
      </c>
      <c r="N26" s="36">
        <v>18</v>
      </c>
      <c r="O26" s="36">
        <v>5</v>
      </c>
      <c r="P26" s="36">
        <v>0</v>
      </c>
      <c r="Q26" s="36">
        <f t="shared" si="3"/>
        <v>114</v>
      </c>
      <c r="R26" s="766"/>
      <c r="S26" s="767"/>
    </row>
    <row r="27" spans="2:19" ht="18" customHeight="1" thickBot="1" x14ac:dyDescent="0.25">
      <c r="B27" s="762"/>
      <c r="C27" s="107">
        <v>0.6</v>
      </c>
      <c r="D27" s="36">
        <f>+D25*0.6</f>
        <v>0.6</v>
      </c>
      <c r="E27" s="36">
        <f>+E25*0.6</f>
        <v>3</v>
      </c>
      <c r="F27" s="36">
        <f>+F25*0.6</f>
        <v>0</v>
      </c>
      <c r="G27" s="36">
        <f t="shared" si="2"/>
        <v>3.6</v>
      </c>
      <c r="H27" s="773"/>
      <c r="I27" s="774"/>
      <c r="J27" s="266"/>
      <c r="K27" s="762"/>
      <c r="L27" s="277">
        <v>0.6</v>
      </c>
      <c r="M27" s="37">
        <v>43</v>
      </c>
      <c r="N27" s="37">
        <v>4</v>
      </c>
      <c r="O27" s="37">
        <v>6</v>
      </c>
      <c r="P27" s="37">
        <v>0</v>
      </c>
      <c r="Q27" s="37">
        <f>SUM(M27:P27)</f>
        <v>53</v>
      </c>
      <c r="R27" s="766"/>
      <c r="S27" s="767"/>
    </row>
    <row r="28" spans="2:19" ht="15" customHeight="1" x14ac:dyDescent="0.2">
      <c r="B28" s="760" t="s">
        <v>516</v>
      </c>
      <c r="C28" s="104" t="s">
        <v>258</v>
      </c>
      <c r="D28" s="35">
        <v>9</v>
      </c>
      <c r="E28" s="35">
        <v>6</v>
      </c>
      <c r="F28" s="35">
        <v>0</v>
      </c>
      <c r="G28" s="105">
        <f t="shared" si="2"/>
        <v>15</v>
      </c>
      <c r="H28" s="773"/>
      <c r="I28" s="774"/>
      <c r="J28" s="266"/>
      <c r="K28" s="760" t="s">
        <v>747</v>
      </c>
      <c r="L28" s="274" t="s">
        <v>258</v>
      </c>
      <c r="M28" s="275">
        <f>M22</f>
        <v>230</v>
      </c>
      <c r="N28" s="275">
        <f>N22</f>
        <v>169</v>
      </c>
      <c r="O28" s="275">
        <f>O22</f>
        <v>11</v>
      </c>
      <c r="P28" s="275">
        <f>P22</f>
        <v>0</v>
      </c>
      <c r="Q28" s="108">
        <f t="shared" ref="Q28:Q32" si="5">SUM(M28:P28)</f>
        <v>410</v>
      </c>
      <c r="R28" s="766"/>
      <c r="S28" s="767"/>
    </row>
    <row r="29" spans="2:19" x14ac:dyDescent="0.2">
      <c r="B29" s="761"/>
      <c r="C29" s="106" t="s">
        <v>263</v>
      </c>
      <c r="D29" s="36">
        <f>+D28*0.4</f>
        <v>3.6</v>
      </c>
      <c r="E29" s="36">
        <f>+E28*0.4</f>
        <v>2.4000000000000004</v>
      </c>
      <c r="F29" s="36">
        <f>+F28*0.4</f>
        <v>0</v>
      </c>
      <c r="G29" s="36">
        <f t="shared" si="2"/>
        <v>6</v>
      </c>
      <c r="H29" s="773" t="s">
        <v>267</v>
      </c>
      <c r="I29" s="774"/>
      <c r="J29" s="266"/>
      <c r="K29" s="761"/>
      <c r="L29" s="276" t="s">
        <v>263</v>
      </c>
      <c r="M29" s="36">
        <v>1</v>
      </c>
      <c r="N29" s="36">
        <f>N23-N26</f>
        <v>0</v>
      </c>
      <c r="O29" s="36">
        <f>O23-O26</f>
        <v>0</v>
      </c>
      <c r="P29" s="36">
        <v>0</v>
      </c>
      <c r="Q29" s="36">
        <f t="shared" si="5"/>
        <v>1</v>
      </c>
      <c r="R29" s="766"/>
      <c r="S29" s="767"/>
    </row>
    <row r="30" spans="2:19" ht="15" customHeight="1" thickBot="1" x14ac:dyDescent="0.25">
      <c r="B30" s="762"/>
      <c r="C30" s="107" t="s">
        <v>513</v>
      </c>
      <c r="D30" s="37">
        <f>+D28*0.6</f>
        <v>5.3999999999999995</v>
      </c>
      <c r="E30" s="37">
        <f>+E28*0.6</f>
        <v>3.5999999999999996</v>
      </c>
      <c r="F30" s="37">
        <f>+F28*0.6</f>
        <v>0</v>
      </c>
      <c r="G30" s="37">
        <f t="shared" si="2"/>
        <v>9</v>
      </c>
      <c r="H30" s="775"/>
      <c r="I30" s="776"/>
      <c r="J30" s="266"/>
      <c r="K30" s="762"/>
      <c r="L30" s="277">
        <v>0.6</v>
      </c>
      <c r="M30" s="37">
        <f>M24-M27</f>
        <v>115</v>
      </c>
      <c r="N30" s="37">
        <f>N24-N27</f>
        <v>0</v>
      </c>
      <c r="O30" s="37">
        <f>O24-O27</f>
        <v>0</v>
      </c>
      <c r="P30" s="37">
        <v>0</v>
      </c>
      <c r="Q30" s="37">
        <f t="shared" si="5"/>
        <v>115</v>
      </c>
      <c r="R30" s="768"/>
      <c r="S30" s="769"/>
    </row>
    <row r="31" spans="2:19" ht="15" customHeight="1" x14ac:dyDescent="0.2">
      <c r="B31" s="760" t="s">
        <v>268</v>
      </c>
      <c r="C31" s="104" t="s">
        <v>258</v>
      </c>
      <c r="D31" s="35">
        <v>225</v>
      </c>
      <c r="E31" s="35">
        <v>163</v>
      </c>
      <c r="F31" s="35">
        <v>11</v>
      </c>
      <c r="G31" s="105">
        <f t="shared" si="2"/>
        <v>399</v>
      </c>
      <c r="H31" s="777"/>
      <c r="I31" s="778"/>
      <c r="J31" s="266"/>
      <c r="K31" s="760" t="s">
        <v>269</v>
      </c>
      <c r="L31" s="274" t="s">
        <v>258</v>
      </c>
      <c r="M31" s="275">
        <f>M10</f>
        <v>225</v>
      </c>
      <c r="N31" s="275">
        <f>N10</f>
        <v>169</v>
      </c>
      <c r="O31" s="275">
        <f>O10</f>
        <v>11</v>
      </c>
      <c r="P31" s="275">
        <f>P10</f>
        <v>0</v>
      </c>
      <c r="Q31" s="108">
        <f t="shared" si="5"/>
        <v>405</v>
      </c>
      <c r="R31" s="779"/>
      <c r="S31" s="780"/>
    </row>
    <row r="32" spans="2:19" x14ac:dyDescent="0.2">
      <c r="B32" s="761"/>
      <c r="C32" s="106" t="s">
        <v>263</v>
      </c>
      <c r="D32" s="36">
        <f>+D31*0.4</f>
        <v>90</v>
      </c>
      <c r="E32" s="36">
        <f>+E31*0.4</f>
        <v>65.2</v>
      </c>
      <c r="F32" s="36">
        <f>+F31*0.4</f>
        <v>4.4000000000000004</v>
      </c>
      <c r="G32" s="36">
        <f t="shared" si="2"/>
        <v>159.6</v>
      </c>
      <c r="H32" s="773"/>
      <c r="I32" s="774"/>
      <c r="J32" s="266"/>
      <c r="K32" s="761"/>
      <c r="L32" s="276" t="s">
        <v>263</v>
      </c>
      <c r="M32" s="36">
        <v>1</v>
      </c>
      <c r="N32" s="36">
        <v>0</v>
      </c>
      <c r="O32" s="36">
        <f>O17-O26</f>
        <v>0</v>
      </c>
      <c r="P32" s="36">
        <v>0</v>
      </c>
      <c r="Q32" s="36">
        <f t="shared" si="5"/>
        <v>1</v>
      </c>
      <c r="R32" s="766"/>
      <c r="S32" s="767"/>
    </row>
    <row r="33" spans="2:19" ht="15.75" customHeight="1" thickBot="1" x14ac:dyDescent="0.25">
      <c r="B33" s="762"/>
      <c r="C33" s="107">
        <v>0.6</v>
      </c>
      <c r="D33" s="36">
        <f>+D31*0.6</f>
        <v>135</v>
      </c>
      <c r="E33" s="36">
        <f>+E31*0.6</f>
        <v>97.8</v>
      </c>
      <c r="F33" s="36">
        <f>+F31*0.6</f>
        <v>6.6</v>
      </c>
      <c r="G33" s="36">
        <f t="shared" si="2"/>
        <v>239.4</v>
      </c>
      <c r="H33" s="773"/>
      <c r="I33" s="774"/>
      <c r="J33" s="266"/>
      <c r="K33" s="762"/>
      <c r="L33" s="277">
        <v>0.6</v>
      </c>
      <c r="M33" s="37">
        <v>0</v>
      </c>
      <c r="N33" s="37">
        <v>0</v>
      </c>
      <c r="O33" s="37">
        <f>O18-O27</f>
        <v>0</v>
      </c>
      <c r="P33" s="37">
        <v>0</v>
      </c>
      <c r="Q33" s="37">
        <f>SUM(M33:P33)</f>
        <v>0</v>
      </c>
      <c r="R33" s="766"/>
      <c r="S33" s="767"/>
    </row>
    <row r="34" spans="2:19" ht="15" customHeight="1" x14ac:dyDescent="0.2">
      <c r="B34" s="760" t="s">
        <v>517</v>
      </c>
      <c r="C34" s="104" t="s">
        <v>258</v>
      </c>
      <c r="D34" s="35">
        <v>225</v>
      </c>
      <c r="E34" s="35">
        <v>159</v>
      </c>
      <c r="F34" s="35">
        <v>10</v>
      </c>
      <c r="G34" s="105">
        <f t="shared" si="2"/>
        <v>394</v>
      </c>
      <c r="H34" s="773"/>
      <c r="I34" s="774"/>
      <c r="J34" s="266"/>
      <c r="K34" s="760" t="s">
        <v>270</v>
      </c>
      <c r="L34" s="274" t="s">
        <v>258</v>
      </c>
      <c r="M34" s="275">
        <v>242</v>
      </c>
      <c r="N34" s="275">
        <v>190</v>
      </c>
      <c r="O34" s="275">
        <f>O35+O36</f>
        <v>4</v>
      </c>
      <c r="P34" s="275">
        <v>0</v>
      </c>
      <c r="Q34" s="108">
        <f>SUM(M34:P34)</f>
        <v>436</v>
      </c>
      <c r="R34" s="763" t="s">
        <v>285</v>
      </c>
      <c r="S34" s="764"/>
    </row>
    <row r="35" spans="2:19" x14ac:dyDescent="0.2">
      <c r="B35" s="761"/>
      <c r="C35" s="106" t="s">
        <v>263</v>
      </c>
      <c r="D35" s="36">
        <f>+D34*0.4</f>
        <v>90</v>
      </c>
      <c r="E35" s="36">
        <f>+E34*0.4</f>
        <v>63.6</v>
      </c>
      <c r="F35" s="36">
        <f>+F34*0.4</f>
        <v>4</v>
      </c>
      <c r="G35" s="36">
        <f t="shared" si="2"/>
        <v>157.6</v>
      </c>
      <c r="H35" s="773"/>
      <c r="I35" s="774"/>
      <c r="J35" s="266"/>
      <c r="K35" s="761"/>
      <c r="L35" s="276" t="s">
        <v>263</v>
      </c>
      <c r="M35" s="36">
        <v>97</v>
      </c>
      <c r="N35" s="36">
        <v>76</v>
      </c>
      <c r="O35" s="36">
        <v>2</v>
      </c>
      <c r="P35" s="36">
        <v>1</v>
      </c>
      <c r="Q35" s="36">
        <f t="shared" ref="Q35:Q48" si="6">SUM(M35:P35)</f>
        <v>176</v>
      </c>
      <c r="R35" s="763"/>
      <c r="S35" s="764"/>
    </row>
    <row r="36" spans="2:19" ht="17.25" customHeight="1" thickBot="1" x14ac:dyDescent="0.25">
      <c r="B36" s="762"/>
      <c r="C36" s="107">
        <v>0.6</v>
      </c>
      <c r="D36" s="36">
        <f>+D34*0.6</f>
        <v>135</v>
      </c>
      <c r="E36" s="36">
        <f>+E34*0.6</f>
        <v>95.399999999999991</v>
      </c>
      <c r="F36" s="36">
        <f>+F34*0.6</f>
        <v>6</v>
      </c>
      <c r="G36" s="36">
        <f t="shared" si="2"/>
        <v>236.39999999999998</v>
      </c>
      <c r="H36" s="773"/>
      <c r="I36" s="774"/>
      <c r="J36" s="266"/>
      <c r="K36" s="762"/>
      <c r="L36" s="277">
        <v>0.6</v>
      </c>
      <c r="M36" s="37">
        <v>145</v>
      </c>
      <c r="N36" s="37">
        <v>114</v>
      </c>
      <c r="O36" s="37">
        <v>2</v>
      </c>
      <c r="P36" s="37">
        <v>2</v>
      </c>
      <c r="Q36" s="37">
        <f t="shared" si="6"/>
        <v>263</v>
      </c>
      <c r="R36" s="763"/>
      <c r="S36" s="764"/>
    </row>
    <row r="37" spans="2:19" ht="13.5" customHeight="1" x14ac:dyDescent="0.2">
      <c r="B37" s="760" t="s">
        <v>271</v>
      </c>
      <c r="C37" s="104" t="s">
        <v>258</v>
      </c>
      <c r="D37" s="35">
        <v>0</v>
      </c>
      <c r="E37" s="35">
        <v>4</v>
      </c>
      <c r="F37" s="35">
        <v>1</v>
      </c>
      <c r="G37" s="105">
        <f t="shared" si="2"/>
        <v>5</v>
      </c>
      <c r="H37" s="773"/>
      <c r="I37" s="774"/>
      <c r="J37" s="266"/>
      <c r="K37" s="760" t="s">
        <v>272</v>
      </c>
      <c r="L37" s="274" t="s">
        <v>258</v>
      </c>
      <c r="M37" s="275">
        <v>170</v>
      </c>
      <c r="N37" s="275">
        <f>N38+N39</f>
        <v>98</v>
      </c>
      <c r="O37" s="275">
        <f>O38+O39</f>
        <v>2</v>
      </c>
      <c r="P37" s="275">
        <v>0</v>
      </c>
      <c r="Q37" s="108">
        <f t="shared" si="6"/>
        <v>270</v>
      </c>
      <c r="R37" s="763" t="s">
        <v>285</v>
      </c>
      <c r="S37" s="764"/>
    </row>
    <row r="38" spans="2:19" x14ac:dyDescent="0.2">
      <c r="B38" s="761"/>
      <c r="C38" s="106" t="s">
        <v>263</v>
      </c>
      <c r="D38" s="36">
        <f>+D37*0.4</f>
        <v>0</v>
      </c>
      <c r="E38" s="36">
        <f>+E37*0.4</f>
        <v>1.6</v>
      </c>
      <c r="F38" s="36">
        <f>+F37*0.4</f>
        <v>0.4</v>
      </c>
      <c r="G38" s="36">
        <f t="shared" si="2"/>
        <v>2</v>
      </c>
      <c r="H38" s="773"/>
      <c r="I38" s="774"/>
      <c r="J38" s="266"/>
      <c r="K38" s="761"/>
      <c r="L38" s="276" t="s">
        <v>263</v>
      </c>
      <c r="M38" s="36">
        <v>68</v>
      </c>
      <c r="N38" s="36">
        <v>39</v>
      </c>
      <c r="O38" s="36">
        <v>0.8</v>
      </c>
      <c r="P38" s="36">
        <v>0</v>
      </c>
      <c r="Q38" s="36">
        <f t="shared" si="6"/>
        <v>107.8</v>
      </c>
      <c r="R38" s="763"/>
      <c r="S38" s="764"/>
    </row>
    <row r="39" spans="2:19" ht="14.25" customHeight="1" thickBot="1" x14ac:dyDescent="0.25">
      <c r="B39" s="762"/>
      <c r="C39" s="107">
        <v>0.6</v>
      </c>
      <c r="D39" s="36">
        <f>+D37*0.6</f>
        <v>0</v>
      </c>
      <c r="E39" s="36">
        <f>+E37*0.6</f>
        <v>2.4</v>
      </c>
      <c r="F39" s="36">
        <f>+F37*0.6</f>
        <v>0.6</v>
      </c>
      <c r="G39" s="36">
        <f t="shared" si="2"/>
        <v>3</v>
      </c>
      <c r="H39" s="773"/>
      <c r="I39" s="774"/>
      <c r="J39" s="266"/>
      <c r="K39" s="762"/>
      <c r="L39" s="279">
        <v>0.6</v>
      </c>
      <c r="M39" s="37">
        <v>102</v>
      </c>
      <c r="N39" s="37">
        <v>59</v>
      </c>
      <c r="O39" s="37">
        <v>1.2</v>
      </c>
      <c r="P39" s="37">
        <v>0</v>
      </c>
      <c r="Q39" s="37">
        <f t="shared" si="6"/>
        <v>162.19999999999999</v>
      </c>
      <c r="R39" s="763"/>
      <c r="S39" s="764"/>
    </row>
    <row r="40" spans="2:19" ht="13.5" customHeight="1" x14ac:dyDescent="0.2">
      <c r="B40" s="760" t="s">
        <v>518</v>
      </c>
      <c r="C40" s="104" t="s">
        <v>258</v>
      </c>
      <c r="D40" s="35">
        <v>6</v>
      </c>
      <c r="E40" s="35">
        <v>5</v>
      </c>
      <c r="F40" s="35">
        <v>0</v>
      </c>
      <c r="G40" s="105">
        <f>+D40+E40+F40</f>
        <v>11</v>
      </c>
      <c r="H40" s="773"/>
      <c r="I40" s="774"/>
      <c r="J40" s="266"/>
      <c r="K40" s="760" t="s">
        <v>273</v>
      </c>
      <c r="L40" s="274" t="s">
        <v>258</v>
      </c>
      <c r="M40" s="275">
        <v>79</v>
      </c>
      <c r="N40" s="275">
        <v>59</v>
      </c>
      <c r="O40" s="275">
        <f>O41+O42</f>
        <v>0</v>
      </c>
      <c r="P40" s="275">
        <v>0</v>
      </c>
      <c r="Q40" s="108">
        <f t="shared" si="6"/>
        <v>138</v>
      </c>
      <c r="R40" s="763" t="s">
        <v>285</v>
      </c>
      <c r="S40" s="764"/>
    </row>
    <row r="41" spans="2:19" x14ac:dyDescent="0.2">
      <c r="B41" s="761"/>
      <c r="C41" s="106" t="s">
        <v>263</v>
      </c>
      <c r="D41" s="36">
        <f>+D40*0.4</f>
        <v>2.4000000000000004</v>
      </c>
      <c r="E41" s="36">
        <f>+E40*0.4</f>
        <v>2</v>
      </c>
      <c r="F41" s="36">
        <f>+F40*0.4</f>
        <v>0</v>
      </c>
      <c r="G41" s="36">
        <v>0</v>
      </c>
      <c r="H41" s="773" t="s">
        <v>274</v>
      </c>
      <c r="I41" s="774"/>
      <c r="J41" s="266"/>
      <c r="K41" s="761"/>
      <c r="L41" s="276" t="s">
        <v>263</v>
      </c>
      <c r="M41" s="36">
        <v>32</v>
      </c>
      <c r="N41" s="36">
        <v>24</v>
      </c>
      <c r="O41" s="36">
        <v>0</v>
      </c>
      <c r="P41" s="36">
        <v>0</v>
      </c>
      <c r="Q41" s="36">
        <f t="shared" si="6"/>
        <v>56</v>
      </c>
      <c r="R41" s="763"/>
      <c r="S41" s="764"/>
    </row>
    <row r="42" spans="2:19" ht="17.25" customHeight="1" thickBot="1" x14ac:dyDescent="0.25">
      <c r="B42" s="765"/>
      <c r="C42" s="109">
        <v>0.6</v>
      </c>
      <c r="D42" s="37">
        <f>+D40*0.6</f>
        <v>3.5999999999999996</v>
      </c>
      <c r="E42" s="37">
        <f>+E40*0.6</f>
        <v>3</v>
      </c>
      <c r="F42" s="37">
        <f>+F40*0.6</f>
        <v>0</v>
      </c>
      <c r="G42" s="37">
        <f t="shared" ref="G42" si="7">+D42+E42+F42</f>
        <v>6.6</v>
      </c>
      <c r="H42" s="775"/>
      <c r="I42" s="776"/>
      <c r="J42" s="266"/>
      <c r="K42" s="762"/>
      <c r="L42" s="279">
        <v>0.6</v>
      </c>
      <c r="M42" s="37">
        <v>47</v>
      </c>
      <c r="N42" s="37">
        <v>35</v>
      </c>
      <c r="O42" s="37">
        <v>0</v>
      </c>
      <c r="P42" s="37">
        <v>0</v>
      </c>
      <c r="Q42" s="37">
        <f t="shared" si="6"/>
        <v>82</v>
      </c>
      <c r="R42" s="763"/>
      <c r="S42" s="764"/>
    </row>
    <row r="43" spans="2:19" ht="15" customHeight="1" x14ac:dyDescent="0.2">
      <c r="B43" s="34"/>
      <c r="K43" s="760" t="s">
        <v>275</v>
      </c>
      <c r="L43" s="274" t="s">
        <v>258</v>
      </c>
      <c r="M43" s="275">
        <v>97</v>
      </c>
      <c r="N43" s="275">
        <v>41</v>
      </c>
      <c r="O43" s="275">
        <f>O44+O45</f>
        <v>3.2</v>
      </c>
      <c r="P43" s="275">
        <v>0</v>
      </c>
      <c r="Q43" s="108">
        <f t="shared" si="6"/>
        <v>141.19999999999999</v>
      </c>
      <c r="R43" s="763" t="s">
        <v>285</v>
      </c>
      <c r="S43" s="764"/>
    </row>
    <row r="44" spans="2:19" ht="15.75" customHeight="1" x14ac:dyDescent="0.2">
      <c r="B44" s="34"/>
      <c r="K44" s="761"/>
      <c r="L44" s="276" t="s">
        <v>263</v>
      </c>
      <c r="M44" s="36">
        <v>32</v>
      </c>
      <c r="N44" s="36">
        <v>16</v>
      </c>
      <c r="O44" s="36">
        <v>1.2</v>
      </c>
      <c r="P44" s="36">
        <v>1</v>
      </c>
      <c r="Q44" s="36">
        <f t="shared" si="6"/>
        <v>50.2</v>
      </c>
      <c r="R44" s="763"/>
      <c r="S44" s="764"/>
    </row>
    <row r="45" spans="2:19" ht="27" customHeight="1" thickBot="1" x14ac:dyDescent="0.25">
      <c r="B45" s="770"/>
      <c r="C45" s="770"/>
      <c r="D45" s="770"/>
      <c r="E45" s="770"/>
      <c r="F45" s="770"/>
      <c r="G45" s="770"/>
      <c r="H45" s="770"/>
      <c r="I45" s="770"/>
      <c r="J45" s="335"/>
      <c r="K45" s="762"/>
      <c r="L45" s="279">
        <v>0.6</v>
      </c>
      <c r="M45" s="37">
        <v>47</v>
      </c>
      <c r="N45" s="37">
        <v>25</v>
      </c>
      <c r="O45" s="37">
        <v>2</v>
      </c>
      <c r="P45" s="37">
        <v>2</v>
      </c>
      <c r="Q45" s="37">
        <f t="shared" si="6"/>
        <v>76</v>
      </c>
      <c r="R45" s="763"/>
      <c r="S45" s="764"/>
    </row>
    <row r="46" spans="2:19" x14ac:dyDescent="0.2">
      <c r="K46" s="760" t="s">
        <v>748</v>
      </c>
      <c r="L46" s="274" t="s">
        <v>258</v>
      </c>
      <c r="M46" s="275">
        <v>231</v>
      </c>
      <c r="N46" s="275">
        <f>N47+N48</f>
        <v>154</v>
      </c>
      <c r="O46" s="275">
        <f>O47+O48</f>
        <v>12</v>
      </c>
      <c r="P46" s="275">
        <f>P10</f>
        <v>0</v>
      </c>
      <c r="Q46" s="108">
        <f t="shared" si="6"/>
        <v>397</v>
      </c>
      <c r="R46" s="763" t="s">
        <v>285</v>
      </c>
      <c r="S46" s="764"/>
    </row>
    <row r="47" spans="2:19" x14ac:dyDescent="0.2">
      <c r="K47" s="761"/>
      <c r="L47" s="276" t="s">
        <v>263</v>
      </c>
      <c r="M47" s="36">
        <v>92</v>
      </c>
      <c r="N47" s="36">
        <v>62</v>
      </c>
      <c r="O47" s="36">
        <v>5</v>
      </c>
      <c r="P47" s="36">
        <v>0</v>
      </c>
      <c r="Q47" s="36">
        <f t="shared" si="6"/>
        <v>159</v>
      </c>
      <c r="R47" s="771"/>
      <c r="S47" s="772"/>
    </row>
    <row r="48" spans="2:19" ht="24.75" customHeight="1" thickBot="1" x14ac:dyDescent="0.25">
      <c r="K48" s="762"/>
      <c r="L48" s="279">
        <v>0.6</v>
      </c>
      <c r="M48" s="37">
        <v>139</v>
      </c>
      <c r="N48" s="37">
        <v>92</v>
      </c>
      <c r="O48" s="37">
        <v>7</v>
      </c>
      <c r="P48" s="37">
        <v>0</v>
      </c>
      <c r="Q48" s="37">
        <f t="shared" si="6"/>
        <v>238</v>
      </c>
      <c r="R48" s="763"/>
      <c r="S48" s="764"/>
    </row>
    <row r="49" spans="11:19" ht="45.75" customHeight="1" x14ac:dyDescent="0.2">
      <c r="K49" s="760" t="s">
        <v>276</v>
      </c>
      <c r="L49" s="274" t="s">
        <v>258</v>
      </c>
      <c r="M49" s="275">
        <v>346</v>
      </c>
      <c r="N49" s="275">
        <v>198</v>
      </c>
      <c r="O49" s="275">
        <f>O50+O51</f>
        <v>5</v>
      </c>
      <c r="P49" s="275">
        <f>P37+P40+P43</f>
        <v>0</v>
      </c>
      <c r="Q49" s="108">
        <f t="shared" ref="Q49:Q54" si="8">SUM(M49:P49)</f>
        <v>549</v>
      </c>
      <c r="R49" s="763" t="s">
        <v>285</v>
      </c>
      <c r="S49" s="764"/>
    </row>
    <row r="50" spans="11:19" x14ac:dyDescent="0.2">
      <c r="K50" s="761"/>
      <c r="L50" s="276" t="s">
        <v>263</v>
      </c>
      <c r="M50" s="36">
        <v>138</v>
      </c>
      <c r="N50" s="36">
        <v>79</v>
      </c>
      <c r="O50" s="36">
        <v>2</v>
      </c>
      <c r="P50" s="36">
        <v>2</v>
      </c>
      <c r="Q50" s="36">
        <f t="shared" si="8"/>
        <v>221</v>
      </c>
      <c r="R50" s="763"/>
      <c r="S50" s="764"/>
    </row>
    <row r="51" spans="11:19" ht="27" customHeight="1" thickBot="1" x14ac:dyDescent="0.25">
      <c r="K51" s="762"/>
      <c r="L51" s="279">
        <v>0.6</v>
      </c>
      <c r="M51" s="37">
        <v>208</v>
      </c>
      <c r="N51" s="37">
        <v>119</v>
      </c>
      <c r="O51" s="37">
        <v>3</v>
      </c>
      <c r="P51" s="37">
        <f>P39+P42+P45</f>
        <v>2</v>
      </c>
      <c r="Q51" s="37">
        <f t="shared" si="8"/>
        <v>332</v>
      </c>
      <c r="R51" s="763"/>
      <c r="S51" s="764"/>
    </row>
    <row r="52" spans="11:19" x14ac:dyDescent="0.2">
      <c r="K52" s="760" t="s">
        <v>277</v>
      </c>
      <c r="L52" s="274" t="s">
        <v>258</v>
      </c>
      <c r="M52" s="275">
        <f>M37+M40+M43</f>
        <v>346</v>
      </c>
      <c r="N52" s="275">
        <f>N10</f>
        <v>169</v>
      </c>
      <c r="O52" s="275">
        <f>O10</f>
        <v>11</v>
      </c>
      <c r="P52" s="275">
        <f>P10</f>
        <v>0</v>
      </c>
      <c r="Q52" s="108">
        <f t="shared" si="8"/>
        <v>526</v>
      </c>
      <c r="R52" s="763" t="s">
        <v>285</v>
      </c>
      <c r="S52" s="764"/>
    </row>
    <row r="53" spans="11:19" x14ac:dyDescent="0.2">
      <c r="K53" s="761"/>
      <c r="L53" s="276" t="s">
        <v>263</v>
      </c>
      <c r="M53" s="38">
        <v>0</v>
      </c>
      <c r="N53" s="36">
        <v>0</v>
      </c>
      <c r="O53" s="36">
        <v>0</v>
      </c>
      <c r="P53" s="36">
        <v>0</v>
      </c>
      <c r="Q53" s="36">
        <f t="shared" si="8"/>
        <v>0</v>
      </c>
      <c r="R53" s="766"/>
      <c r="S53" s="767"/>
    </row>
    <row r="54" spans="11:19" ht="21" customHeight="1" thickBot="1" x14ac:dyDescent="0.25">
      <c r="K54" s="765"/>
      <c r="L54" s="280">
        <v>0.6</v>
      </c>
      <c r="M54" s="37">
        <v>0</v>
      </c>
      <c r="N54" s="37">
        <v>0</v>
      </c>
      <c r="O54" s="37">
        <v>0</v>
      </c>
      <c r="P54" s="37">
        <v>0</v>
      </c>
      <c r="Q54" s="37">
        <f t="shared" si="8"/>
        <v>0</v>
      </c>
      <c r="R54" s="768"/>
      <c r="S54" s="769"/>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H10:H35 H37:H42 D17:F18 D10:F12 D14:F15 D20:F21 D23:F24 D26:F27 D29:F30 D32:F33 D35:F36 D38:F39 D41:F42">
    <cfRule type="cellIs" dxfId="94" priority="92" operator="lessThan">
      <formula>0</formula>
    </cfRule>
  </conditionalFormatting>
  <conditionalFormatting sqref="G13">
    <cfRule type="cellIs" dxfId="93" priority="90" operator="lessThan">
      <formula>0</formula>
    </cfRule>
  </conditionalFormatting>
  <conditionalFormatting sqref="G16">
    <cfRule type="cellIs" dxfId="92" priority="89" operator="lessThan">
      <formula>0</formula>
    </cfRule>
  </conditionalFormatting>
  <conditionalFormatting sqref="G19">
    <cfRule type="cellIs" dxfId="91" priority="88" operator="lessThan">
      <formula>0</formula>
    </cfRule>
  </conditionalFormatting>
  <conditionalFormatting sqref="H36">
    <cfRule type="cellIs" dxfId="90" priority="87" operator="lessThan">
      <formula>0</formula>
    </cfRule>
  </conditionalFormatting>
  <conditionalFormatting sqref="G17:G18 G23:G24 G29:G30 G32:G33 G35:G36 G41:G42 G14:G15 G26:G27 G38:G39 G10:G12 G20:G21">
    <cfRule type="cellIs" dxfId="89" priority="91" operator="lessThan">
      <formula>0</formula>
    </cfRule>
  </conditionalFormatting>
  <conditionalFormatting sqref="D16:F16">
    <cfRule type="cellIs" dxfId="88" priority="86" operator="lessThan">
      <formula>0</formula>
    </cfRule>
  </conditionalFormatting>
  <conditionalFormatting sqref="D19:F19">
    <cfRule type="cellIs" dxfId="87" priority="85" operator="lessThan">
      <formula>0</formula>
    </cfRule>
  </conditionalFormatting>
  <conditionalFormatting sqref="D22:F22">
    <cfRule type="cellIs" dxfId="86" priority="84" operator="lessThan">
      <formula>0</formula>
    </cfRule>
  </conditionalFormatting>
  <conditionalFormatting sqref="D25:F25">
    <cfRule type="cellIs" dxfId="85" priority="83" operator="lessThan">
      <formula>0</formula>
    </cfRule>
  </conditionalFormatting>
  <conditionalFormatting sqref="D28:F28">
    <cfRule type="cellIs" dxfId="84" priority="82" operator="lessThan">
      <formula>0</formula>
    </cfRule>
  </conditionalFormatting>
  <conditionalFormatting sqref="D31:F31">
    <cfRule type="cellIs" dxfId="83" priority="81" operator="lessThan">
      <formula>0</formula>
    </cfRule>
  </conditionalFormatting>
  <conditionalFormatting sqref="D34:F34">
    <cfRule type="cellIs" dxfId="82" priority="80" operator="lessThan">
      <formula>0</formula>
    </cfRule>
  </conditionalFormatting>
  <conditionalFormatting sqref="D37:F37">
    <cfRule type="cellIs" dxfId="81" priority="79" operator="lessThan">
      <formula>0</formula>
    </cfRule>
  </conditionalFormatting>
  <conditionalFormatting sqref="D40:F40">
    <cfRule type="cellIs" dxfId="80" priority="78" operator="lessThan">
      <formula>0</formula>
    </cfRule>
  </conditionalFormatting>
  <conditionalFormatting sqref="D13:F13">
    <cfRule type="cellIs" dxfId="79" priority="77" operator="lessThan">
      <formula>0</formula>
    </cfRule>
  </conditionalFormatting>
  <conditionalFormatting sqref="G22">
    <cfRule type="cellIs" dxfId="78" priority="76" operator="lessThan">
      <formula>0</formula>
    </cfRule>
  </conditionalFormatting>
  <conditionalFormatting sqref="G25">
    <cfRule type="cellIs" dxfId="77" priority="75" operator="lessThan">
      <formula>0</formula>
    </cfRule>
  </conditionalFormatting>
  <conditionalFormatting sqref="G28">
    <cfRule type="cellIs" dxfId="76" priority="74" operator="lessThan">
      <formula>0</formula>
    </cfRule>
  </conditionalFormatting>
  <conditionalFormatting sqref="G31">
    <cfRule type="cellIs" dxfId="75" priority="73" operator="lessThan">
      <formula>0</formula>
    </cfRule>
  </conditionalFormatting>
  <conditionalFormatting sqref="G34">
    <cfRule type="cellIs" dxfId="74" priority="72" operator="lessThan">
      <formula>0</formula>
    </cfRule>
  </conditionalFormatting>
  <conditionalFormatting sqref="G37">
    <cfRule type="cellIs" dxfId="73" priority="71" operator="lessThan">
      <formula>0</formula>
    </cfRule>
  </conditionalFormatting>
  <conditionalFormatting sqref="G40">
    <cfRule type="cellIs" dxfId="72" priority="70" operator="lessThan">
      <formula>0</formula>
    </cfRule>
  </conditionalFormatting>
  <conditionalFormatting sqref="R10:R33 R53:R54">
    <cfRule type="cellIs" dxfId="71" priority="69" operator="lessThan">
      <formula>0</formula>
    </cfRule>
  </conditionalFormatting>
  <conditionalFormatting sqref="P10:Q10 M10:N12 O11:Q12">
    <cfRule type="cellIs" dxfId="70" priority="68" operator="lessThan">
      <formula>0</formula>
    </cfRule>
  </conditionalFormatting>
  <conditionalFormatting sqref="O10">
    <cfRule type="cellIs" dxfId="69" priority="67" operator="lessThan">
      <formula>0</formula>
    </cfRule>
  </conditionalFormatting>
  <conditionalFormatting sqref="M14:N15 P14:Q15 Q13">
    <cfRule type="cellIs" dxfId="68" priority="66" operator="lessThan">
      <formula>0</formula>
    </cfRule>
  </conditionalFormatting>
  <conditionalFormatting sqref="O14:O15">
    <cfRule type="cellIs" dxfId="67" priority="65" operator="lessThan">
      <formula>0</formula>
    </cfRule>
  </conditionalFormatting>
  <conditionalFormatting sqref="M13:N13 P13">
    <cfRule type="cellIs" dxfId="66" priority="64" operator="lessThan">
      <formula>0</formula>
    </cfRule>
  </conditionalFormatting>
  <conditionalFormatting sqref="O13">
    <cfRule type="cellIs" dxfId="65" priority="63" operator="lessThan">
      <formula>0</formula>
    </cfRule>
  </conditionalFormatting>
  <conditionalFormatting sqref="M17:N18 P17:Q18">
    <cfRule type="cellIs" dxfId="64" priority="62" operator="lessThan">
      <formula>0</formula>
    </cfRule>
  </conditionalFormatting>
  <conditionalFormatting sqref="O17:O18">
    <cfRule type="cellIs" dxfId="63" priority="61" operator="lessThan">
      <formula>0</formula>
    </cfRule>
  </conditionalFormatting>
  <conditionalFormatting sqref="Q16">
    <cfRule type="cellIs" dxfId="62" priority="60" operator="lessThan">
      <formula>0</formula>
    </cfRule>
  </conditionalFormatting>
  <conditionalFormatting sqref="M16:N16 P16">
    <cfRule type="cellIs" dxfId="61" priority="59" operator="lessThan">
      <formula>0</formula>
    </cfRule>
  </conditionalFormatting>
  <conditionalFormatting sqref="O16">
    <cfRule type="cellIs" dxfId="60" priority="58" operator="lessThan">
      <formula>0</formula>
    </cfRule>
  </conditionalFormatting>
  <conditionalFormatting sqref="M20:Q21">
    <cfRule type="cellIs" dxfId="59" priority="57" operator="lessThan">
      <formula>0</formula>
    </cfRule>
  </conditionalFormatting>
  <conditionalFormatting sqref="M19:N19 P19:Q19">
    <cfRule type="cellIs" dxfId="58" priority="56" operator="lessThan">
      <formula>0</formula>
    </cfRule>
  </conditionalFormatting>
  <conditionalFormatting sqref="O19">
    <cfRule type="cellIs" dxfId="57" priority="55" operator="lessThan">
      <formula>0</formula>
    </cfRule>
  </conditionalFormatting>
  <conditionalFormatting sqref="P23:Q24 M23:N24">
    <cfRule type="cellIs" dxfId="56" priority="54" operator="lessThan">
      <formula>0</formula>
    </cfRule>
  </conditionalFormatting>
  <conditionalFormatting sqref="O23:O24">
    <cfRule type="cellIs" dxfId="55" priority="53" operator="lessThan">
      <formula>0</formula>
    </cfRule>
  </conditionalFormatting>
  <conditionalFormatting sqref="M22:N22 P22:Q22">
    <cfRule type="cellIs" dxfId="54" priority="52" operator="lessThan">
      <formula>0</formula>
    </cfRule>
  </conditionalFormatting>
  <conditionalFormatting sqref="O22">
    <cfRule type="cellIs" dxfId="53" priority="51" operator="lessThan">
      <formula>0</formula>
    </cfRule>
  </conditionalFormatting>
  <conditionalFormatting sqref="M26:N27 P26:Q27">
    <cfRule type="cellIs" dxfId="52" priority="50" operator="lessThan">
      <formula>0</formula>
    </cfRule>
  </conditionalFormatting>
  <conditionalFormatting sqref="O26:O27">
    <cfRule type="cellIs" dxfId="51" priority="49" operator="lessThan">
      <formula>0</formula>
    </cfRule>
  </conditionalFormatting>
  <conditionalFormatting sqref="Q25">
    <cfRule type="cellIs" dxfId="50" priority="48" operator="lessThan">
      <formula>0</formula>
    </cfRule>
  </conditionalFormatting>
  <conditionalFormatting sqref="M25:N25 P25">
    <cfRule type="cellIs" dxfId="49" priority="47" operator="lessThan">
      <formula>0</formula>
    </cfRule>
  </conditionalFormatting>
  <conditionalFormatting sqref="O25">
    <cfRule type="cellIs" dxfId="48" priority="46" operator="lessThan">
      <formula>0</formula>
    </cfRule>
  </conditionalFormatting>
  <conditionalFormatting sqref="M29:Q30">
    <cfRule type="cellIs" dxfId="47" priority="45" operator="lessThan">
      <formula>0</formula>
    </cfRule>
  </conditionalFormatting>
  <conditionalFormatting sqref="Q28">
    <cfRule type="cellIs" dxfId="46" priority="44" operator="lessThan">
      <formula>0</formula>
    </cfRule>
  </conditionalFormatting>
  <conditionalFormatting sqref="M28:N28 P28">
    <cfRule type="cellIs" dxfId="45" priority="43" operator="lessThan">
      <formula>0</formula>
    </cfRule>
  </conditionalFormatting>
  <conditionalFormatting sqref="O28">
    <cfRule type="cellIs" dxfId="44" priority="42" operator="lessThan">
      <formula>0</formula>
    </cfRule>
  </conditionalFormatting>
  <conditionalFormatting sqref="M32:Q33">
    <cfRule type="cellIs" dxfId="43" priority="41" operator="lessThan">
      <formula>0</formula>
    </cfRule>
  </conditionalFormatting>
  <conditionalFormatting sqref="Q31">
    <cfRule type="cellIs" dxfId="42" priority="40" operator="lessThan">
      <formula>0</formula>
    </cfRule>
  </conditionalFormatting>
  <conditionalFormatting sqref="M31:N31 P31">
    <cfRule type="cellIs" dxfId="41" priority="39" operator="lessThan">
      <formula>0</formula>
    </cfRule>
  </conditionalFormatting>
  <conditionalFormatting sqref="O31">
    <cfRule type="cellIs" dxfId="40" priority="38" operator="lessThan">
      <formula>0</formula>
    </cfRule>
  </conditionalFormatting>
  <conditionalFormatting sqref="M34:N36 P34:Q36">
    <cfRule type="cellIs" dxfId="39" priority="37" operator="lessThan">
      <formula>0</formula>
    </cfRule>
  </conditionalFormatting>
  <conditionalFormatting sqref="O34:O36">
    <cfRule type="cellIs" dxfId="38" priority="36" operator="lessThan">
      <formula>0</formula>
    </cfRule>
  </conditionalFormatting>
  <conditionalFormatting sqref="P38:Q39 M38:N39">
    <cfRule type="cellIs" dxfId="37" priority="35" operator="lessThan">
      <formula>0</formula>
    </cfRule>
  </conditionalFormatting>
  <conditionalFormatting sqref="O38:O39">
    <cfRule type="cellIs" dxfId="36" priority="34" operator="lessThan">
      <formula>0</formula>
    </cfRule>
  </conditionalFormatting>
  <conditionalFormatting sqref="M37:N37 P37:Q37">
    <cfRule type="cellIs" dxfId="35" priority="33" operator="lessThan">
      <formula>0</formula>
    </cfRule>
  </conditionalFormatting>
  <conditionalFormatting sqref="O37">
    <cfRule type="cellIs" dxfId="34" priority="32" operator="lessThan">
      <formula>0</formula>
    </cfRule>
  </conditionalFormatting>
  <conditionalFormatting sqref="P41:Q42 M41:N42">
    <cfRule type="cellIs" dxfId="33" priority="31" operator="lessThan">
      <formula>0</formula>
    </cfRule>
  </conditionalFormatting>
  <conditionalFormatting sqref="O41:O42">
    <cfRule type="cellIs" dxfId="32" priority="30" operator="lessThan">
      <formula>0</formula>
    </cfRule>
  </conditionalFormatting>
  <conditionalFormatting sqref="M40:N40 P40:Q40">
    <cfRule type="cellIs" dxfId="31" priority="29" operator="lessThan">
      <formula>0</formula>
    </cfRule>
  </conditionalFormatting>
  <conditionalFormatting sqref="O40">
    <cfRule type="cellIs" dxfId="30" priority="28" operator="lessThan">
      <formula>0</formula>
    </cfRule>
  </conditionalFormatting>
  <conditionalFormatting sqref="P44:Q45 M44:N45">
    <cfRule type="cellIs" dxfId="29" priority="27" operator="lessThan">
      <formula>0</formula>
    </cfRule>
  </conditionalFormatting>
  <conditionalFormatting sqref="O44:O45">
    <cfRule type="cellIs" dxfId="28" priority="26" operator="lessThan">
      <formula>0</formula>
    </cfRule>
  </conditionalFormatting>
  <conditionalFormatting sqref="M43:N43 P43:Q43">
    <cfRule type="cellIs" dxfId="27" priority="25" operator="lessThan">
      <formula>0</formula>
    </cfRule>
  </conditionalFormatting>
  <conditionalFormatting sqref="O43">
    <cfRule type="cellIs" dxfId="26" priority="24" operator="lessThan">
      <formula>0</formula>
    </cfRule>
  </conditionalFormatting>
  <conditionalFormatting sqref="P47:Q48 M47:N48">
    <cfRule type="cellIs" dxfId="25" priority="23" operator="lessThan">
      <formula>0</formula>
    </cfRule>
  </conditionalFormatting>
  <conditionalFormatting sqref="O47:O48">
    <cfRule type="cellIs" dxfId="24" priority="22" operator="lessThan">
      <formula>0</formula>
    </cfRule>
  </conditionalFormatting>
  <conditionalFormatting sqref="P46:Q46 M46">
    <cfRule type="cellIs" dxfId="23" priority="21" operator="lessThan">
      <formula>0</formula>
    </cfRule>
  </conditionalFormatting>
  <conditionalFormatting sqref="O46">
    <cfRule type="cellIs" dxfId="22" priority="20" operator="lessThan">
      <formula>0</formula>
    </cfRule>
  </conditionalFormatting>
  <conditionalFormatting sqref="N46">
    <cfRule type="cellIs" dxfId="21" priority="19" operator="lessThan">
      <formula>0</formula>
    </cfRule>
  </conditionalFormatting>
  <conditionalFormatting sqref="P50:Q51 M50:N51">
    <cfRule type="cellIs" dxfId="20" priority="18" operator="lessThan">
      <formula>0</formula>
    </cfRule>
  </conditionalFormatting>
  <conditionalFormatting sqref="O50:O51">
    <cfRule type="cellIs" dxfId="19" priority="17" operator="lessThan">
      <formula>0</formula>
    </cfRule>
  </conditionalFormatting>
  <conditionalFormatting sqref="M49:N49 P49:Q49">
    <cfRule type="cellIs" dxfId="18" priority="16" operator="lessThan">
      <formula>0</formula>
    </cfRule>
  </conditionalFormatting>
  <conditionalFormatting sqref="O49">
    <cfRule type="cellIs" dxfId="17" priority="15" operator="lessThan">
      <formula>0</formula>
    </cfRule>
  </conditionalFormatting>
  <conditionalFormatting sqref="P53:Q54 M53:N54">
    <cfRule type="cellIs" dxfId="16" priority="14" operator="lessThan">
      <formula>0</formula>
    </cfRule>
  </conditionalFormatting>
  <conditionalFormatting sqref="O53:O54">
    <cfRule type="cellIs" dxfId="15" priority="13" operator="lessThan">
      <formula>0</formula>
    </cfRule>
  </conditionalFormatting>
  <conditionalFormatting sqref="N52 P52:Q52">
    <cfRule type="cellIs" dxfId="14" priority="12" operator="lessThan">
      <formula>0</formula>
    </cfRule>
  </conditionalFormatting>
  <conditionalFormatting sqref="O52">
    <cfRule type="cellIs" dxfId="13" priority="11" operator="lessThan">
      <formula>0</formula>
    </cfRule>
  </conditionalFormatting>
  <conditionalFormatting sqref="M52">
    <cfRule type="cellIs" dxfId="12" priority="10" operator="lessThan">
      <formula>0</formula>
    </cfRule>
  </conditionalFormatting>
  <conditionalFormatting sqref="R38:R39 R35:R36">
    <cfRule type="cellIs" dxfId="11" priority="9" operator="lessThan">
      <formula>0</formula>
    </cfRule>
  </conditionalFormatting>
  <conditionalFormatting sqref="R41:R42 R44:R45 R47:R48 R50:R51">
    <cfRule type="cellIs" dxfId="10" priority="8" operator="lessThan">
      <formula>0</formula>
    </cfRule>
  </conditionalFormatting>
  <conditionalFormatting sqref="R49">
    <cfRule type="cellIs" dxfId="9" priority="7" operator="lessThan">
      <formula>0</formula>
    </cfRule>
  </conditionalFormatting>
  <conditionalFormatting sqref="R52">
    <cfRule type="cellIs" dxfId="8" priority="6" operator="lessThan">
      <formula>0</formula>
    </cfRule>
  </conditionalFormatting>
  <conditionalFormatting sqref="R46">
    <cfRule type="cellIs" dxfId="7" priority="5" operator="lessThan">
      <formula>0</formula>
    </cfRule>
  </conditionalFormatting>
  <conditionalFormatting sqref="R43">
    <cfRule type="cellIs" dxfId="6" priority="4" operator="lessThan">
      <formula>0</formula>
    </cfRule>
  </conditionalFormatting>
  <conditionalFormatting sqref="R40">
    <cfRule type="cellIs" dxfId="5" priority="3" operator="lessThan">
      <formula>0</formula>
    </cfRule>
  </conditionalFormatting>
  <conditionalFormatting sqref="R37">
    <cfRule type="cellIs" dxfId="4" priority="2" operator="lessThan">
      <formula>0</formula>
    </cfRule>
  </conditionalFormatting>
  <conditionalFormatting sqref="R34">
    <cfRule type="cellIs" dxfId="3"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42A455-C665-451A-B552-97714B388EB9}">
  <dimension ref="A1:R411"/>
  <sheetViews>
    <sheetView showGridLines="0" zoomScale="80" zoomScaleNormal="80" zoomScalePageLayoutView="95" workbookViewId="0">
      <pane xSplit="3" ySplit="4" topLeftCell="F295" activePane="bottomRight" state="frozen"/>
      <selection pane="topRight" activeCell="D1" sqref="D1"/>
      <selection pane="bottomLeft" activeCell="A5" sqref="A5"/>
      <selection pane="bottomRight" activeCell="F340" sqref="F340"/>
    </sheetView>
  </sheetViews>
  <sheetFormatPr baseColWidth="10" defaultColWidth="10.85546875" defaultRowHeight="12.75" x14ac:dyDescent="0.2"/>
  <cols>
    <col min="1" max="1" width="4.85546875" style="1" bestFit="1" customWidth="1"/>
    <col min="2" max="2" width="29.85546875" style="349" customWidth="1"/>
    <col min="3" max="3" width="31.5703125" style="349" customWidth="1"/>
    <col min="4" max="4" width="41.85546875" style="1" bestFit="1" customWidth="1"/>
    <col min="5" max="5" width="30.140625" style="1" customWidth="1"/>
    <col min="6" max="6" width="46" style="1" customWidth="1"/>
    <col min="7" max="7" width="24.7109375" style="1087" customWidth="1"/>
    <col min="8" max="8" width="24.85546875" style="167"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6" customWidth="1"/>
    <col min="17" max="17" width="46.28515625" style="166" customWidth="1"/>
    <col min="18" max="18" width="39.42578125" style="166" customWidth="1"/>
    <col min="19" max="16384" width="10.85546875" style="1"/>
  </cols>
  <sheetData>
    <row r="1" spans="1:18" ht="14.25" x14ac:dyDescent="0.2">
      <c r="A1" s="172" t="s">
        <v>529</v>
      </c>
      <c r="B1" s="328">
        <v>44227</v>
      </c>
      <c r="C1" s="347"/>
      <c r="D1" s="251"/>
      <c r="E1" s="251"/>
      <c r="F1" s="251"/>
      <c r="G1" s="1112"/>
      <c r="H1" s="252"/>
      <c r="I1" s="251"/>
      <c r="J1" s="251"/>
      <c r="K1" s="251"/>
      <c r="L1" s="251"/>
    </row>
    <row r="2" spans="1:18" ht="15" x14ac:dyDescent="0.2">
      <c r="A2" s="172" t="s">
        <v>529</v>
      </c>
      <c r="B2" s="833" t="s">
        <v>127</v>
      </c>
      <c r="C2" s="834"/>
      <c r="D2" s="834"/>
      <c r="E2" s="834"/>
      <c r="F2" s="834"/>
      <c r="G2" s="1111"/>
      <c r="H2" s="834"/>
      <c r="I2" s="834"/>
      <c r="J2" s="834"/>
      <c r="K2" s="834"/>
      <c r="L2" s="835"/>
      <c r="M2" s="54"/>
    </row>
    <row r="3" spans="1:18" ht="15" x14ac:dyDescent="0.2">
      <c r="A3" s="1" t="s">
        <v>472</v>
      </c>
      <c r="B3" s="250" t="s">
        <v>128</v>
      </c>
      <c r="C3" s="250"/>
      <c r="D3" s="248"/>
      <c r="E3" s="248"/>
      <c r="F3" s="248"/>
      <c r="G3" s="1110"/>
      <c r="H3" s="249"/>
      <c r="I3" s="248"/>
      <c r="J3" s="248"/>
      <c r="K3" s="248"/>
      <c r="L3" s="248"/>
      <c r="M3" s="54"/>
    </row>
    <row r="4" spans="1:18" s="349" customFormat="1" ht="15" x14ac:dyDescent="0.2">
      <c r="A4" s="217" t="s">
        <v>529</v>
      </c>
      <c r="B4" s="137" t="s">
        <v>129</v>
      </c>
      <c r="C4" s="138" t="s">
        <v>130</v>
      </c>
      <c r="D4" s="138" t="s">
        <v>131</v>
      </c>
      <c r="E4" s="828" t="s">
        <v>132</v>
      </c>
      <c r="F4" s="829"/>
      <c r="G4" s="1109" t="s">
        <v>133</v>
      </c>
      <c r="H4" s="1108"/>
      <c r="I4" s="1108"/>
      <c r="J4" s="1108"/>
      <c r="K4" s="1107"/>
      <c r="L4" s="139" t="s">
        <v>96</v>
      </c>
      <c r="M4" s="139" t="s">
        <v>776</v>
      </c>
      <c r="O4" s="216"/>
      <c r="P4" s="216"/>
      <c r="Q4" s="216"/>
      <c r="R4" s="216"/>
    </row>
    <row r="5" spans="1:18" s="173" customFormat="1" ht="45" x14ac:dyDescent="0.25">
      <c r="A5" s="176" t="s">
        <v>529</v>
      </c>
      <c r="B5" s="137"/>
      <c r="C5" s="138"/>
      <c r="D5" s="138"/>
      <c r="E5" s="140" t="s">
        <v>134</v>
      </c>
      <c r="F5" s="140" t="s">
        <v>135</v>
      </c>
      <c r="G5" s="1090" t="s">
        <v>607</v>
      </c>
      <c r="H5" s="140" t="s">
        <v>136</v>
      </c>
      <c r="I5" s="140" t="s">
        <v>137</v>
      </c>
      <c r="J5" s="140" t="s">
        <v>138</v>
      </c>
      <c r="K5" s="140" t="s">
        <v>139</v>
      </c>
      <c r="L5" s="139"/>
      <c r="M5" s="175"/>
      <c r="O5" s="174"/>
      <c r="P5" s="174"/>
      <c r="Q5" s="174"/>
      <c r="R5" s="174"/>
    </row>
    <row r="6" spans="1:18" ht="28.5" x14ac:dyDescent="0.25">
      <c r="A6" s="172" t="s">
        <v>529</v>
      </c>
      <c r="B6" s="353" t="s">
        <v>140</v>
      </c>
      <c r="C6" s="55" t="s">
        <v>141</v>
      </c>
      <c r="D6" s="55" t="s">
        <v>142</v>
      </c>
      <c r="E6" s="50"/>
      <c r="F6" s="192" t="s">
        <v>143</v>
      </c>
      <c r="G6" s="1088"/>
      <c r="H6" s="141">
        <v>5268448465</v>
      </c>
      <c r="I6" s="28"/>
      <c r="J6" s="32"/>
      <c r="K6" s="243">
        <v>0</v>
      </c>
      <c r="L6" s="139"/>
      <c r="M6" s="54"/>
    </row>
    <row r="7" spans="1:18" ht="15" x14ac:dyDescent="0.25">
      <c r="A7" s="172" t="s">
        <v>529</v>
      </c>
      <c r="B7" s="353" t="s">
        <v>144</v>
      </c>
      <c r="C7" s="55" t="s">
        <v>141</v>
      </c>
      <c r="D7" s="55" t="s">
        <v>142</v>
      </c>
      <c r="E7" s="50"/>
      <c r="F7" s="150" t="s">
        <v>608</v>
      </c>
      <c r="G7" s="1096"/>
      <c r="H7" s="234">
        <v>20324681095</v>
      </c>
      <c r="I7" s="28"/>
      <c r="J7" s="32"/>
      <c r="K7" s="243">
        <v>0</v>
      </c>
      <c r="L7" s="139"/>
      <c r="M7" s="54"/>
    </row>
    <row r="8" spans="1:18" ht="15" x14ac:dyDescent="0.25">
      <c r="A8" s="172" t="s">
        <v>529</v>
      </c>
      <c r="B8" s="353" t="s">
        <v>145</v>
      </c>
      <c r="C8" s="55" t="s">
        <v>141</v>
      </c>
      <c r="D8" s="55" t="s">
        <v>142</v>
      </c>
      <c r="E8" s="50"/>
      <c r="F8" s="150" t="s">
        <v>609</v>
      </c>
      <c r="G8" s="1096"/>
      <c r="H8" s="234">
        <v>26799206349</v>
      </c>
      <c r="I8" s="28"/>
      <c r="J8" s="32"/>
      <c r="K8" s="243">
        <v>0</v>
      </c>
      <c r="L8" s="139"/>
      <c r="M8" s="54"/>
    </row>
    <row r="9" spans="1:18" ht="75" x14ac:dyDescent="0.25">
      <c r="A9" s="172" t="s">
        <v>529</v>
      </c>
      <c r="B9" s="353" t="s">
        <v>146</v>
      </c>
      <c r="C9" s="55" t="s">
        <v>141</v>
      </c>
      <c r="D9" s="55" t="s">
        <v>142</v>
      </c>
      <c r="E9" s="50"/>
      <c r="F9" s="150" t="s">
        <v>610</v>
      </c>
      <c r="G9" s="1096"/>
      <c r="H9" s="244">
        <v>62112039495.099998</v>
      </c>
      <c r="I9" s="163"/>
      <c r="J9" s="245"/>
      <c r="K9" s="243">
        <v>0</v>
      </c>
      <c r="L9" s="247" t="s">
        <v>333</v>
      </c>
      <c r="M9" s="54"/>
    </row>
    <row r="10" spans="1:18" ht="15" x14ac:dyDescent="0.25">
      <c r="A10" s="172" t="s">
        <v>529</v>
      </c>
      <c r="B10" s="353" t="s">
        <v>147</v>
      </c>
      <c r="C10" s="55" t="s">
        <v>141</v>
      </c>
      <c r="D10" s="55" t="s">
        <v>142</v>
      </c>
      <c r="E10" s="50"/>
      <c r="F10" s="150" t="s">
        <v>611</v>
      </c>
      <c r="G10" s="1096"/>
      <c r="H10" s="244">
        <v>48547865289.099998</v>
      </c>
      <c r="I10" s="163"/>
      <c r="J10" s="245"/>
      <c r="K10" s="243">
        <v>0</v>
      </c>
      <c r="L10" s="246"/>
      <c r="M10" s="54"/>
    </row>
    <row r="11" spans="1:18" ht="15" x14ac:dyDescent="0.25">
      <c r="A11" s="172" t="s">
        <v>529</v>
      </c>
      <c r="B11" s="353" t="s">
        <v>148</v>
      </c>
      <c r="C11" s="55" t="s">
        <v>141</v>
      </c>
      <c r="D11" s="55" t="s">
        <v>142</v>
      </c>
      <c r="E11" s="50"/>
      <c r="F11" s="150" t="s">
        <v>612</v>
      </c>
      <c r="G11" s="1096"/>
      <c r="H11" s="244">
        <v>49940241269.099998</v>
      </c>
      <c r="I11" s="163"/>
      <c r="J11" s="245"/>
      <c r="K11" s="243">
        <v>0</v>
      </c>
      <c r="L11" s="139"/>
      <c r="M11" s="54"/>
    </row>
    <row r="12" spans="1:18" ht="15" x14ac:dyDescent="0.25">
      <c r="A12" s="172" t="s">
        <v>529</v>
      </c>
      <c r="B12" s="353" t="s">
        <v>149</v>
      </c>
      <c r="C12" s="55" t="s">
        <v>141</v>
      </c>
      <c r="D12" s="55" t="s">
        <v>142</v>
      </c>
      <c r="E12" s="50"/>
      <c r="F12" s="150" t="s">
        <v>613</v>
      </c>
      <c r="G12" s="1096"/>
      <c r="H12" s="244">
        <v>42430490883.199997</v>
      </c>
      <c r="I12" s="163"/>
      <c r="J12" s="245"/>
      <c r="K12" s="243">
        <v>0</v>
      </c>
      <c r="L12" s="139"/>
      <c r="M12" s="54"/>
    </row>
    <row r="13" spans="1:18" ht="15" x14ac:dyDescent="0.25">
      <c r="A13" s="172" t="s">
        <v>529</v>
      </c>
      <c r="B13" s="353" t="s">
        <v>150</v>
      </c>
      <c r="C13" s="55" t="s">
        <v>141</v>
      </c>
      <c r="D13" s="55" t="s">
        <v>142</v>
      </c>
      <c r="E13" s="50"/>
      <c r="F13" s="150" t="s">
        <v>614</v>
      </c>
      <c r="G13" s="1096"/>
      <c r="H13" s="244">
        <v>24948005269.599998</v>
      </c>
      <c r="I13" s="163"/>
      <c r="J13" s="163"/>
      <c r="K13" s="243">
        <v>0</v>
      </c>
      <c r="L13" s="139"/>
      <c r="M13" s="54"/>
    </row>
    <row r="14" spans="1:18" ht="15" x14ac:dyDescent="0.25">
      <c r="A14" s="172" t="s">
        <v>529</v>
      </c>
      <c r="B14" s="162"/>
      <c r="C14" s="29"/>
      <c r="D14" s="29"/>
      <c r="E14" s="242"/>
      <c r="F14" s="241"/>
      <c r="G14" s="1106"/>
      <c r="H14" s="240">
        <f>SUM(H6:H13)</f>
        <v>280370978115.09998</v>
      </c>
      <c r="I14" s="30"/>
      <c r="J14" s="239"/>
      <c r="K14" s="238">
        <v>0</v>
      </c>
      <c r="L14" s="237"/>
      <c r="M14" s="54"/>
    </row>
    <row r="15" spans="1:18" ht="14.25" x14ac:dyDescent="0.2">
      <c r="A15" s="172" t="s">
        <v>529</v>
      </c>
      <c r="B15" s="353"/>
      <c r="C15" s="55" t="s">
        <v>141</v>
      </c>
      <c r="D15" s="55" t="s">
        <v>142</v>
      </c>
      <c r="E15" s="50">
        <v>3111530718</v>
      </c>
      <c r="F15" s="192"/>
      <c r="G15" s="1096">
        <v>42278</v>
      </c>
      <c r="H15" s="141"/>
      <c r="I15" s="39">
        <f>123.78/111.82</f>
        <v>1.1069576104453587</v>
      </c>
      <c r="J15" s="31" t="s">
        <v>151</v>
      </c>
      <c r="K15" s="50">
        <f>+E15/I15</f>
        <v>2810885158.2384872</v>
      </c>
      <c r="L15" s="168"/>
      <c r="M15" s="54"/>
    </row>
    <row r="16" spans="1:18" ht="14.25" x14ac:dyDescent="0.2">
      <c r="A16" s="172" t="s">
        <v>529</v>
      </c>
      <c r="B16" s="353"/>
      <c r="C16" s="55" t="s">
        <v>141</v>
      </c>
      <c r="D16" s="55" t="s">
        <v>142</v>
      </c>
      <c r="E16" s="197">
        <v>5503863348.5</v>
      </c>
      <c r="F16" s="236"/>
      <c r="G16" s="1096">
        <v>42279</v>
      </c>
      <c r="H16" s="234"/>
      <c r="I16" s="39">
        <f>123.78/111.82</f>
        <v>1.1069576104453587</v>
      </c>
      <c r="J16" s="31" t="s">
        <v>151</v>
      </c>
      <c r="K16" s="50">
        <f>+E16/I16</f>
        <v>4972063335.1855707</v>
      </c>
      <c r="L16" s="168"/>
      <c r="M16" s="54"/>
    </row>
    <row r="17" spans="1:13" ht="14.25" x14ac:dyDescent="0.2">
      <c r="A17" s="172" t="s">
        <v>529</v>
      </c>
      <c r="B17" s="353"/>
      <c r="C17" s="55" t="s">
        <v>141</v>
      </c>
      <c r="D17" s="55" t="s">
        <v>142</v>
      </c>
      <c r="E17" s="197">
        <v>263457714</v>
      </c>
      <c r="F17" s="236"/>
      <c r="G17" s="1096">
        <v>42292</v>
      </c>
      <c r="H17" s="234"/>
      <c r="I17" s="39">
        <f>123.78/111.82</f>
        <v>1.1069576104453587</v>
      </c>
      <c r="J17" s="31" t="s">
        <v>151</v>
      </c>
      <c r="K17" s="50">
        <f>+E17/I17</f>
        <v>238001628.53029567</v>
      </c>
      <c r="L17" s="168"/>
      <c r="M17" s="54"/>
    </row>
    <row r="18" spans="1:13" ht="14.25" x14ac:dyDescent="0.2">
      <c r="A18" s="172" t="s">
        <v>529</v>
      </c>
      <c r="B18" s="353"/>
      <c r="C18" s="55" t="s">
        <v>141</v>
      </c>
      <c r="D18" s="55" t="s">
        <v>142</v>
      </c>
      <c r="E18" s="197">
        <v>1636965150</v>
      </c>
      <c r="F18" s="231"/>
      <c r="G18" s="1096">
        <v>42305</v>
      </c>
      <c r="H18" s="234"/>
      <c r="I18" s="39">
        <f>123.78/111.82</f>
        <v>1.1069576104453587</v>
      </c>
      <c r="J18" s="31" t="s">
        <v>151</v>
      </c>
      <c r="K18" s="50">
        <f>+E18/I18</f>
        <v>1478796599.3940861</v>
      </c>
      <c r="L18" s="168"/>
      <c r="M18" s="54"/>
    </row>
    <row r="19" spans="1:13" ht="14.25" x14ac:dyDescent="0.2">
      <c r="A19" s="172" t="s">
        <v>529</v>
      </c>
      <c r="B19" s="353"/>
      <c r="C19" s="55" t="s">
        <v>141</v>
      </c>
      <c r="D19" s="55" t="s">
        <v>142</v>
      </c>
      <c r="E19" s="197">
        <v>2728275250</v>
      </c>
      <c r="F19" s="236"/>
      <c r="G19" s="1096">
        <v>42311</v>
      </c>
      <c r="H19" s="234"/>
      <c r="I19" s="74">
        <f>124.62/111.82</f>
        <v>1.1144696834197818</v>
      </c>
      <c r="J19" s="32" t="s">
        <v>152</v>
      </c>
      <c r="K19" s="50">
        <f>+E19/I19</f>
        <v>2448047973.4793773</v>
      </c>
      <c r="L19" s="168"/>
      <c r="M19" s="54"/>
    </row>
    <row r="20" spans="1:13" ht="14.25" x14ac:dyDescent="0.2">
      <c r="A20" s="172" t="s">
        <v>529</v>
      </c>
      <c r="B20" s="353"/>
      <c r="C20" s="55" t="s">
        <v>141</v>
      </c>
      <c r="D20" s="55" t="s">
        <v>142</v>
      </c>
      <c r="E20" s="197">
        <v>621675000</v>
      </c>
      <c r="F20" s="235"/>
      <c r="G20" s="1096">
        <v>42352</v>
      </c>
      <c r="H20" s="234"/>
      <c r="I20" s="74">
        <f>125.37/111.82</f>
        <v>1.1211768914326596</v>
      </c>
      <c r="J20" s="32" t="s">
        <v>153</v>
      </c>
      <c r="K20" s="50">
        <f>+E20/I20</f>
        <v>554484314.42928934</v>
      </c>
      <c r="L20" s="168"/>
      <c r="M20" s="54"/>
    </row>
    <row r="21" spans="1:13" ht="14.25" x14ac:dyDescent="0.2">
      <c r="A21" s="172" t="s">
        <v>529</v>
      </c>
      <c r="B21" s="353"/>
      <c r="C21" s="55" t="s">
        <v>141</v>
      </c>
      <c r="D21" s="55" t="s">
        <v>142</v>
      </c>
      <c r="E21" s="197">
        <v>764295785</v>
      </c>
      <c r="F21" s="235"/>
      <c r="G21" s="1096">
        <v>42353</v>
      </c>
      <c r="H21" s="234"/>
      <c r="I21" s="74">
        <f>125.37/111.82</f>
        <v>1.1211768914326596</v>
      </c>
      <c r="J21" s="32" t="s">
        <v>153</v>
      </c>
      <c r="K21" s="50">
        <f>+E21/I21</f>
        <v>681690633.15545988</v>
      </c>
      <c r="L21" s="168"/>
      <c r="M21" s="54"/>
    </row>
    <row r="22" spans="1:13" ht="14.25" x14ac:dyDescent="0.2">
      <c r="A22" s="172" t="s">
        <v>529</v>
      </c>
      <c r="B22" s="353"/>
      <c r="C22" s="55" t="s">
        <v>141</v>
      </c>
      <c r="D22" s="55" t="s">
        <v>142</v>
      </c>
      <c r="E22" s="197">
        <v>872199750</v>
      </c>
      <c r="F22" s="235"/>
      <c r="G22" s="1096">
        <v>42354</v>
      </c>
      <c r="H22" s="234"/>
      <c r="I22" s="74">
        <f>125.37/111.82</f>
        <v>1.1211768914326596</v>
      </c>
      <c r="J22" s="32" t="s">
        <v>153</v>
      </c>
      <c r="K22" s="50">
        <f>+E22/I22</f>
        <v>777932328.66714525</v>
      </c>
      <c r="L22" s="168"/>
      <c r="M22" s="54"/>
    </row>
    <row r="23" spans="1:13" ht="14.25" x14ac:dyDescent="0.2">
      <c r="A23" s="172" t="s">
        <v>529</v>
      </c>
      <c r="B23" s="353"/>
      <c r="C23" s="55" t="s">
        <v>141</v>
      </c>
      <c r="D23" s="55" t="s">
        <v>142</v>
      </c>
      <c r="E23" s="197">
        <v>19781458</v>
      </c>
      <c r="F23" s="235"/>
      <c r="G23" s="1096">
        <v>42354</v>
      </c>
      <c r="H23" s="234"/>
      <c r="I23" s="74">
        <f>125.37/111.82</f>
        <v>1.1211768914326596</v>
      </c>
      <c r="J23" s="32" t="s">
        <v>153</v>
      </c>
      <c r="K23" s="50">
        <f>+E23/I23</f>
        <v>17643476.378399935</v>
      </c>
      <c r="L23" s="168"/>
      <c r="M23" s="54"/>
    </row>
    <row r="24" spans="1:13" ht="14.25" x14ac:dyDescent="0.2">
      <c r="A24" s="172" t="s">
        <v>529</v>
      </c>
      <c r="B24" s="353"/>
      <c r="C24" s="55" t="s">
        <v>141</v>
      </c>
      <c r="D24" s="55" t="s">
        <v>142</v>
      </c>
      <c r="E24" s="197">
        <v>686624625</v>
      </c>
      <c r="F24" s="164"/>
      <c r="G24" s="1096">
        <v>42361</v>
      </c>
      <c r="H24" s="234"/>
      <c r="I24" s="74">
        <f>125.37/111.82</f>
        <v>1.1211768914326596</v>
      </c>
      <c r="J24" s="32" t="s">
        <v>153</v>
      </c>
      <c r="K24" s="50">
        <f>+E24/I24</f>
        <v>612414178.57142854</v>
      </c>
      <c r="L24" s="168"/>
      <c r="M24" s="54"/>
    </row>
    <row r="25" spans="1:13" ht="14.25" x14ac:dyDescent="0.2">
      <c r="A25" s="172" t="s">
        <v>529</v>
      </c>
      <c r="B25" s="353"/>
      <c r="C25" s="55" t="s">
        <v>141</v>
      </c>
      <c r="D25" s="55" t="s">
        <v>142</v>
      </c>
      <c r="E25" s="197">
        <v>2047764587</v>
      </c>
      <c r="F25" s="150"/>
      <c r="G25" s="1088">
        <v>42382</v>
      </c>
      <c r="H25" s="234"/>
      <c r="I25" s="74">
        <f>126.15/111.82</f>
        <v>1.1281523877660526</v>
      </c>
      <c r="J25" s="32" t="s">
        <v>154</v>
      </c>
      <c r="K25" s="50">
        <f>+E25/I25</f>
        <v>1815148918.8929052</v>
      </c>
      <c r="L25" s="168"/>
      <c r="M25" s="54"/>
    </row>
    <row r="26" spans="1:13" ht="14.25" x14ac:dyDescent="0.2">
      <c r="A26" s="172" t="s">
        <v>529</v>
      </c>
      <c r="B26" s="353"/>
      <c r="C26" s="55" t="s">
        <v>141</v>
      </c>
      <c r="D26" s="55" t="s">
        <v>142</v>
      </c>
      <c r="E26" s="197">
        <v>3071646881</v>
      </c>
      <c r="F26" s="164"/>
      <c r="G26" s="1088">
        <v>42384</v>
      </c>
      <c r="H26" s="234"/>
      <c r="I26" s="74">
        <f>126.15/111.82</f>
        <v>1.1281523877660526</v>
      </c>
      <c r="J26" s="32" t="s">
        <v>154</v>
      </c>
      <c r="K26" s="50">
        <f>+E26/I26</f>
        <v>2722723378.7825603</v>
      </c>
      <c r="L26" s="168"/>
      <c r="M26" s="54"/>
    </row>
    <row r="27" spans="1:13" ht="14.25" x14ac:dyDescent="0.2">
      <c r="A27" s="172" t="s">
        <v>529</v>
      </c>
      <c r="B27" s="353"/>
      <c r="C27" s="55" t="s">
        <v>141</v>
      </c>
      <c r="D27" s="55" t="s">
        <v>142</v>
      </c>
      <c r="E27" s="197">
        <v>3071646881</v>
      </c>
      <c r="F27" s="231"/>
      <c r="G27" s="1088">
        <v>42409</v>
      </c>
      <c r="H27" s="234"/>
      <c r="I27" s="74">
        <f>127.78/111.82</f>
        <v>1.1427293865140404</v>
      </c>
      <c r="J27" s="32" t="s">
        <v>155</v>
      </c>
      <c r="K27" s="50">
        <f>+E27/I27</f>
        <v>2687991502.8441072</v>
      </c>
      <c r="L27" s="164"/>
      <c r="M27" s="54"/>
    </row>
    <row r="28" spans="1:13" ht="14.25" x14ac:dyDescent="0.2">
      <c r="A28" s="172" t="s">
        <v>529</v>
      </c>
      <c r="B28" s="353"/>
      <c r="C28" s="55" t="s">
        <v>141</v>
      </c>
      <c r="D28" s="55" t="s">
        <v>142</v>
      </c>
      <c r="E28" s="197">
        <v>1769000000</v>
      </c>
      <c r="F28" s="231"/>
      <c r="G28" s="1088">
        <v>42415</v>
      </c>
      <c r="H28" s="234"/>
      <c r="I28" s="74">
        <f>127.78/111.82</f>
        <v>1.1427293865140404</v>
      </c>
      <c r="J28" s="32" t="s">
        <v>155</v>
      </c>
      <c r="K28" s="50">
        <f>+E28/I28</f>
        <v>1548048051.3382375</v>
      </c>
      <c r="L28" s="164"/>
      <c r="M28" s="54"/>
    </row>
    <row r="29" spans="1:13" ht="14.25" x14ac:dyDescent="0.2">
      <c r="A29" s="172" t="s">
        <v>529</v>
      </c>
      <c r="B29" s="353"/>
      <c r="C29" s="55" t="s">
        <v>141</v>
      </c>
      <c r="D29" s="55" t="s">
        <v>142</v>
      </c>
      <c r="E29" s="197">
        <v>2653500000</v>
      </c>
      <c r="F29" s="231"/>
      <c r="G29" s="1088">
        <v>42416</v>
      </c>
      <c r="H29" s="234"/>
      <c r="I29" s="74">
        <f>127.78/111.82</f>
        <v>1.1427293865140404</v>
      </c>
      <c r="J29" s="32" t="s">
        <v>155</v>
      </c>
      <c r="K29" s="50">
        <f>+E29/I29</f>
        <v>2322072077.0073562</v>
      </c>
      <c r="L29" s="164"/>
      <c r="M29" s="54"/>
    </row>
    <row r="30" spans="1:13" ht="14.25" x14ac:dyDescent="0.2">
      <c r="A30" s="172" t="s">
        <v>529</v>
      </c>
      <c r="B30" s="353"/>
      <c r="C30" s="55" t="s">
        <v>141</v>
      </c>
      <c r="D30" s="55" t="s">
        <v>142</v>
      </c>
      <c r="E30" s="197">
        <v>2653500000</v>
      </c>
      <c r="F30" s="150"/>
      <c r="G30" s="1088">
        <v>42430</v>
      </c>
      <c r="H30" s="234"/>
      <c r="I30" s="74">
        <f>129.41/111.82</f>
        <v>1.1573063852620282</v>
      </c>
      <c r="J30" s="32" t="s">
        <v>156</v>
      </c>
      <c r="K30" s="50">
        <f>+E30/I30</f>
        <v>2292824124.8744302</v>
      </c>
      <c r="L30" s="164"/>
      <c r="M30" s="54"/>
    </row>
    <row r="31" spans="1:13" ht="14.25" x14ac:dyDescent="0.2">
      <c r="A31" s="172" t="s">
        <v>529</v>
      </c>
      <c r="B31" s="353"/>
      <c r="C31" s="55" t="s">
        <v>141</v>
      </c>
      <c r="D31" s="55" t="s">
        <v>142</v>
      </c>
      <c r="E31" s="197">
        <v>2465000000</v>
      </c>
      <c r="F31" s="150"/>
      <c r="G31" s="1088">
        <v>42443</v>
      </c>
      <c r="H31" s="234"/>
      <c r="I31" s="74">
        <f>129.41/111.82</f>
        <v>1.1573063852620282</v>
      </c>
      <c r="J31" s="32" t="s">
        <v>156</v>
      </c>
      <c r="K31" s="50">
        <f>+E31/I31</f>
        <v>2129945908.3532958</v>
      </c>
      <c r="L31" s="164"/>
      <c r="M31" s="54"/>
    </row>
    <row r="32" spans="1:13" ht="14.25" x14ac:dyDescent="0.2">
      <c r="A32" s="172" t="s">
        <v>529</v>
      </c>
      <c r="B32" s="353"/>
      <c r="C32" s="55" t="s">
        <v>141</v>
      </c>
      <c r="D32" s="55" t="s">
        <v>142</v>
      </c>
      <c r="E32" s="197">
        <v>3697500000</v>
      </c>
      <c r="F32" s="164"/>
      <c r="G32" s="1088">
        <v>42444</v>
      </c>
      <c r="H32" s="234"/>
      <c r="I32" s="74">
        <f>129.41/111.82</f>
        <v>1.1573063852620282</v>
      </c>
      <c r="J32" s="32" t="s">
        <v>156</v>
      </c>
      <c r="K32" s="50">
        <f>+E32/I32</f>
        <v>3194918862.5299435</v>
      </c>
      <c r="L32" s="164"/>
      <c r="M32" s="54"/>
    </row>
    <row r="33" spans="1:13" ht="14.25" x14ac:dyDescent="0.2">
      <c r="A33" s="172" t="s">
        <v>529</v>
      </c>
      <c r="B33" s="353"/>
      <c r="C33" s="55" t="s">
        <v>141</v>
      </c>
      <c r="D33" s="55" t="s">
        <v>142</v>
      </c>
      <c r="E33" s="197">
        <v>3549440000</v>
      </c>
      <c r="F33" s="231"/>
      <c r="G33" s="1088">
        <v>42459</v>
      </c>
      <c r="H33" s="234"/>
      <c r="I33" s="74">
        <f>129.41/111.82</f>
        <v>1.1573063852620282</v>
      </c>
      <c r="J33" s="32" t="s">
        <v>156</v>
      </c>
      <c r="K33" s="50">
        <f>+E33/I33</f>
        <v>3066983855.9616723</v>
      </c>
      <c r="L33" s="164"/>
      <c r="M33" s="54"/>
    </row>
    <row r="34" spans="1:13" ht="14.25" x14ac:dyDescent="0.2">
      <c r="A34" s="172" t="s">
        <v>529</v>
      </c>
      <c r="B34" s="353"/>
      <c r="C34" s="55" t="s">
        <v>141</v>
      </c>
      <c r="D34" s="55" t="s">
        <v>142</v>
      </c>
      <c r="E34" s="197">
        <v>15478119</v>
      </c>
      <c r="F34" s="150"/>
      <c r="G34" s="1088">
        <v>42472</v>
      </c>
      <c r="H34" s="234"/>
      <c r="I34" s="74">
        <f>130.63/111.82</f>
        <v>1.1682167769629763</v>
      </c>
      <c r="J34" s="32" t="s">
        <v>157</v>
      </c>
      <c r="K34" s="50">
        <f>+E34/I34</f>
        <v>13249355.17553395</v>
      </c>
      <c r="L34" s="164"/>
      <c r="M34" s="54"/>
    </row>
    <row r="35" spans="1:13" ht="14.25" x14ac:dyDescent="0.2">
      <c r="A35" s="172" t="s">
        <v>529</v>
      </c>
      <c r="B35" s="353"/>
      <c r="C35" s="55" t="s">
        <v>141</v>
      </c>
      <c r="D35" s="55" t="s">
        <v>142</v>
      </c>
      <c r="E35" s="197">
        <v>2068530699</v>
      </c>
      <c r="F35" s="150"/>
      <c r="G35" s="1088">
        <v>42475</v>
      </c>
      <c r="H35" s="234"/>
      <c r="I35" s="74">
        <f>130.63/111.82</f>
        <v>1.1682167769629763</v>
      </c>
      <c r="J35" s="32" t="s">
        <v>157</v>
      </c>
      <c r="K35" s="50">
        <f>+E35/I35</f>
        <v>1770673679.5696239</v>
      </c>
      <c r="L35" s="164"/>
      <c r="M35" s="54"/>
    </row>
    <row r="36" spans="1:13" ht="14.25" x14ac:dyDescent="0.2">
      <c r="A36" s="172" t="s">
        <v>529</v>
      </c>
      <c r="B36" s="353"/>
      <c r="C36" s="55" t="s">
        <v>141</v>
      </c>
      <c r="D36" s="55" t="s">
        <v>142</v>
      </c>
      <c r="E36" s="197">
        <v>3102796048</v>
      </c>
      <c r="F36" s="150"/>
      <c r="G36" s="1088">
        <v>42480</v>
      </c>
      <c r="H36" s="234"/>
      <c r="I36" s="74">
        <f>130.63/111.82</f>
        <v>1.1682167769629763</v>
      </c>
      <c r="J36" s="32" t="s">
        <v>157</v>
      </c>
      <c r="K36" s="50">
        <f>+E36/I36</f>
        <v>2656010518.9264331</v>
      </c>
      <c r="L36" s="164"/>
      <c r="M36" s="54"/>
    </row>
    <row r="37" spans="1:13" ht="14.25" x14ac:dyDescent="0.2">
      <c r="A37" s="172" t="s">
        <v>529</v>
      </c>
      <c r="B37" s="353"/>
      <c r="C37" s="55" t="s">
        <v>141</v>
      </c>
      <c r="D37" s="55" t="s">
        <v>142</v>
      </c>
      <c r="E37" s="197">
        <v>3144320000</v>
      </c>
      <c r="F37" s="231"/>
      <c r="G37" s="1088">
        <v>42489</v>
      </c>
      <c r="H37" s="234"/>
      <c r="I37" s="74">
        <f>130.63/111.82</f>
        <v>1.1682167769629763</v>
      </c>
      <c r="J37" s="32" t="s">
        <v>157</v>
      </c>
      <c r="K37" s="50">
        <f>+E37/I37</f>
        <v>2691555250.7081065</v>
      </c>
      <c r="L37" s="164"/>
      <c r="M37" s="54"/>
    </row>
    <row r="38" spans="1:13" ht="14.25" x14ac:dyDescent="0.2">
      <c r="A38" s="172" t="s">
        <v>529</v>
      </c>
      <c r="B38" s="353"/>
      <c r="C38" s="55" t="s">
        <v>141</v>
      </c>
      <c r="D38" s="55" t="s">
        <v>142</v>
      </c>
      <c r="E38" s="197">
        <v>2453430908</v>
      </c>
      <c r="F38" s="150"/>
      <c r="G38" s="1088">
        <v>42503</v>
      </c>
      <c r="H38" s="234"/>
      <c r="I38" s="74">
        <f>131.28/111.82</f>
        <v>1.1740296905741372</v>
      </c>
      <c r="J38" s="32" t="s">
        <v>158</v>
      </c>
      <c r="K38" s="50">
        <f>+E38/I38</f>
        <v>2089752011.9786713</v>
      </c>
      <c r="L38" s="164"/>
      <c r="M38" s="54"/>
    </row>
    <row r="39" spans="1:13" ht="14.25" x14ac:dyDescent="0.2">
      <c r="A39" s="172" t="s">
        <v>529</v>
      </c>
      <c r="B39" s="353"/>
      <c r="C39" s="55" t="s">
        <v>141</v>
      </c>
      <c r="D39" s="55" t="s">
        <v>142</v>
      </c>
      <c r="E39" s="197">
        <v>3884800000</v>
      </c>
      <c r="F39" s="150"/>
      <c r="G39" s="1088">
        <v>42510</v>
      </c>
      <c r="H39" s="234"/>
      <c r="I39" s="74">
        <f>131.28/111.82</f>
        <v>1.1740296905741372</v>
      </c>
      <c r="J39" s="32" t="s">
        <v>158</v>
      </c>
      <c r="K39" s="50">
        <f>+E39/I39</f>
        <v>3308945277.2699566</v>
      </c>
      <c r="L39" s="164"/>
      <c r="M39" s="54"/>
    </row>
    <row r="40" spans="1:13" ht="14.25" x14ac:dyDescent="0.2">
      <c r="A40" s="172" t="s">
        <v>529</v>
      </c>
      <c r="B40" s="353"/>
      <c r="C40" s="55" t="s">
        <v>141</v>
      </c>
      <c r="D40" s="55" t="s">
        <v>142</v>
      </c>
      <c r="E40" s="197">
        <v>3680146362</v>
      </c>
      <c r="F40" s="150"/>
      <c r="G40" s="1088">
        <v>42510</v>
      </c>
      <c r="H40" s="234"/>
      <c r="I40" s="74">
        <f>131.28/111.82</f>
        <v>1.1740296905741372</v>
      </c>
      <c r="J40" s="32" t="s">
        <v>158</v>
      </c>
      <c r="K40" s="50">
        <f>+E40/I40</f>
        <v>3134628017.9680066</v>
      </c>
      <c r="L40" s="164"/>
      <c r="M40" s="54"/>
    </row>
    <row r="41" spans="1:13" ht="14.25" x14ac:dyDescent="0.2">
      <c r="A41" s="172" t="s">
        <v>529</v>
      </c>
      <c r="B41" s="353"/>
      <c r="C41" s="55" t="s">
        <v>141</v>
      </c>
      <c r="D41" s="55" t="s">
        <v>142</v>
      </c>
      <c r="E41" s="197">
        <v>1524124667</v>
      </c>
      <c r="F41" s="150"/>
      <c r="G41" s="1088">
        <v>42536</v>
      </c>
      <c r="H41" s="234"/>
      <c r="I41" s="74">
        <f>131.95/111.82</f>
        <v>1.1800214630656412</v>
      </c>
      <c r="J41" s="32" t="s">
        <v>159</v>
      </c>
      <c r="K41" s="50">
        <f>+E41/I41</f>
        <v>1291607580.6285715</v>
      </c>
      <c r="L41" s="164"/>
      <c r="M41" s="54"/>
    </row>
    <row r="42" spans="1:13" ht="14.25" x14ac:dyDescent="0.2">
      <c r="A42" s="172" t="s">
        <v>529</v>
      </c>
      <c r="B42" s="353"/>
      <c r="C42" s="55" t="s">
        <v>141</v>
      </c>
      <c r="D42" s="55" t="s">
        <v>142</v>
      </c>
      <c r="E42" s="50">
        <v>2286187000</v>
      </c>
      <c r="F42" s="150"/>
      <c r="G42" s="1088">
        <v>42545</v>
      </c>
      <c r="H42" s="234"/>
      <c r="I42" s="74">
        <f>131.95/111.82</f>
        <v>1.1800214630656412</v>
      </c>
      <c r="J42" s="32" t="s">
        <v>159</v>
      </c>
      <c r="K42" s="50">
        <f>+E42/I42</f>
        <v>1937411370.5191362</v>
      </c>
      <c r="L42" s="168"/>
      <c r="M42" s="54"/>
    </row>
    <row r="43" spans="1:13" ht="14.25" x14ac:dyDescent="0.2">
      <c r="A43" s="172" t="s">
        <v>529</v>
      </c>
      <c r="B43" s="353"/>
      <c r="C43" s="55" t="s">
        <v>141</v>
      </c>
      <c r="D43" s="55" t="s">
        <v>142</v>
      </c>
      <c r="E43" s="50">
        <v>2172591291</v>
      </c>
      <c r="F43" s="150"/>
      <c r="G43" s="1088">
        <v>42545</v>
      </c>
      <c r="H43" s="234"/>
      <c r="I43" s="74">
        <f>131.95/111.82</f>
        <v>1.1800214630656412</v>
      </c>
      <c r="J43" s="32" t="s">
        <v>159</v>
      </c>
      <c r="K43" s="50">
        <f>+E43/I43</f>
        <v>1841145571.501478</v>
      </c>
      <c r="L43" s="168"/>
      <c r="M43" s="54"/>
    </row>
    <row r="44" spans="1:13" ht="14.25" x14ac:dyDescent="0.2">
      <c r="A44" s="172" t="s">
        <v>529</v>
      </c>
      <c r="B44" s="353"/>
      <c r="C44" s="55" t="s">
        <v>141</v>
      </c>
      <c r="D44" s="55" t="s">
        <v>142</v>
      </c>
      <c r="E44" s="50">
        <v>2300677333</v>
      </c>
      <c r="F44" s="150"/>
      <c r="G44" s="1088">
        <v>42565</v>
      </c>
      <c r="H44" s="141"/>
      <c r="I44" s="74">
        <f>132.58/111.82</f>
        <v>1.1856555177964587</v>
      </c>
      <c r="J44" s="32" t="s">
        <v>160</v>
      </c>
      <c r="K44" s="50">
        <f>+E44/I44</f>
        <v>1940426454.7900133</v>
      </c>
      <c r="L44" s="164"/>
      <c r="M44" s="54"/>
    </row>
    <row r="45" spans="1:13" ht="14.25" x14ac:dyDescent="0.2">
      <c r="A45" s="172" t="s">
        <v>529</v>
      </c>
      <c r="B45" s="353"/>
      <c r="C45" s="55" t="s">
        <v>141</v>
      </c>
      <c r="D45" s="55" t="s">
        <v>142</v>
      </c>
      <c r="E45" s="50">
        <v>3451016000</v>
      </c>
      <c r="F45" s="150"/>
      <c r="G45" s="1088">
        <v>42576</v>
      </c>
      <c r="H45" s="141"/>
      <c r="I45" s="74">
        <f>132.58/111.82</f>
        <v>1.1856555177964587</v>
      </c>
      <c r="J45" s="32" t="s">
        <v>160</v>
      </c>
      <c r="K45" s="50">
        <f>+E45/I45</f>
        <v>2910639682.6067276</v>
      </c>
      <c r="L45" s="164"/>
      <c r="M45" s="54"/>
    </row>
    <row r="46" spans="1:13" ht="14.25" x14ac:dyDescent="0.2">
      <c r="A46" s="172" t="s">
        <v>529</v>
      </c>
      <c r="B46" s="353"/>
      <c r="C46" s="55" t="s">
        <v>141</v>
      </c>
      <c r="D46" s="55" t="s">
        <v>142</v>
      </c>
      <c r="E46" s="50">
        <v>3451016000</v>
      </c>
      <c r="F46" s="150"/>
      <c r="G46" s="1088">
        <v>42577</v>
      </c>
      <c r="H46" s="141"/>
      <c r="I46" s="74">
        <f>132.58/111.82</f>
        <v>1.1856555177964587</v>
      </c>
      <c r="J46" s="32" t="s">
        <v>160</v>
      </c>
      <c r="K46" s="50">
        <f>+E46/I46</f>
        <v>2910639682.6067276</v>
      </c>
      <c r="L46" s="164"/>
      <c r="M46" s="54"/>
    </row>
    <row r="47" spans="1:13" ht="14.25" x14ac:dyDescent="0.2">
      <c r="A47" s="172" t="s">
        <v>529</v>
      </c>
      <c r="B47" s="353"/>
      <c r="C47" s="55" t="s">
        <v>141</v>
      </c>
      <c r="D47" s="55" t="s">
        <v>142</v>
      </c>
      <c r="E47" s="50">
        <v>1592666667</v>
      </c>
      <c r="F47" s="150"/>
      <c r="G47" s="1088">
        <v>42594</v>
      </c>
      <c r="H47" s="141"/>
      <c r="I47" s="74">
        <f>133.27/111.82</f>
        <v>1.1918261491683064</v>
      </c>
      <c r="J47" s="32" t="s">
        <v>161</v>
      </c>
      <c r="K47" s="50">
        <f>+E47/I47</f>
        <v>1336324654.4904327</v>
      </c>
      <c r="L47" s="164"/>
      <c r="M47" s="54"/>
    </row>
    <row r="48" spans="1:13" ht="14.25" x14ac:dyDescent="0.2">
      <c r="A48" s="172" t="s">
        <v>529</v>
      </c>
      <c r="B48" s="353"/>
      <c r="C48" s="55" t="s">
        <v>141</v>
      </c>
      <c r="D48" s="55" t="s">
        <v>142</v>
      </c>
      <c r="E48" s="50">
        <v>733125000</v>
      </c>
      <c r="F48" s="150"/>
      <c r="G48" s="1088">
        <v>42601</v>
      </c>
      <c r="H48" s="141"/>
      <c r="I48" s="74">
        <f>133.27/111.82</f>
        <v>1.1918261491683064</v>
      </c>
      <c r="J48" s="32" t="s">
        <v>161</v>
      </c>
      <c r="K48" s="50">
        <f>+E48/I48</f>
        <v>615127466.79672837</v>
      </c>
      <c r="L48" s="164"/>
      <c r="M48" s="54"/>
    </row>
    <row r="49" spans="1:13" ht="14.25" x14ac:dyDescent="0.2">
      <c r="A49" s="172" t="s">
        <v>529</v>
      </c>
      <c r="B49" s="353"/>
      <c r="C49" s="55" t="s">
        <v>141</v>
      </c>
      <c r="D49" s="55" t="s">
        <v>142</v>
      </c>
      <c r="E49" s="50">
        <v>2360000000</v>
      </c>
      <c r="F49" s="150"/>
      <c r="G49" s="1088">
        <v>42613</v>
      </c>
      <c r="H49" s="141"/>
      <c r="I49" s="74">
        <f>133.27/111.82</f>
        <v>1.1918261491683064</v>
      </c>
      <c r="J49" s="32" t="s">
        <v>161</v>
      </c>
      <c r="K49" s="50">
        <f>+E49/I49</f>
        <v>1980154573.4223752</v>
      </c>
      <c r="L49" s="164"/>
      <c r="M49" s="54"/>
    </row>
    <row r="50" spans="1:13" ht="14.25" x14ac:dyDescent="0.2">
      <c r="A50" s="172" t="s">
        <v>529</v>
      </c>
      <c r="B50" s="353"/>
      <c r="C50" s="55" t="s">
        <v>141</v>
      </c>
      <c r="D50" s="55" t="s">
        <v>142</v>
      </c>
      <c r="E50" s="50">
        <v>1655875000</v>
      </c>
      <c r="F50" s="150"/>
      <c r="G50" s="1088">
        <v>42613</v>
      </c>
      <c r="H50" s="141"/>
      <c r="I50" s="74">
        <f>133.27/111.82</f>
        <v>1.1918261491683064</v>
      </c>
      <c r="J50" s="32" t="s">
        <v>161</v>
      </c>
      <c r="K50" s="50">
        <f>+E50/I50</f>
        <v>1389359514.5193965</v>
      </c>
      <c r="L50" s="164"/>
      <c r="M50" s="54"/>
    </row>
    <row r="51" spans="1:13" ht="14.25" x14ac:dyDescent="0.2">
      <c r="A51" s="172" t="s">
        <v>529</v>
      </c>
      <c r="B51" s="353"/>
      <c r="C51" s="55" t="s">
        <v>141</v>
      </c>
      <c r="D51" s="55" t="s">
        <v>142</v>
      </c>
      <c r="E51" s="50">
        <v>29000000</v>
      </c>
      <c r="F51" s="150"/>
      <c r="G51" s="1088">
        <v>42614</v>
      </c>
      <c r="H51" s="141"/>
      <c r="I51" s="74">
        <f>132.85/111.82</f>
        <v>1.1880701126810946</v>
      </c>
      <c r="J51" s="32" t="s">
        <v>162</v>
      </c>
      <c r="K51" s="50">
        <f>+E51/I51</f>
        <v>24409333.835152429</v>
      </c>
      <c r="L51" s="164"/>
      <c r="M51" s="54"/>
    </row>
    <row r="52" spans="1:13" ht="14.25" x14ac:dyDescent="0.2">
      <c r="A52" s="172" t="s">
        <v>529</v>
      </c>
      <c r="B52" s="353"/>
      <c r="C52" s="55" t="s">
        <v>141</v>
      </c>
      <c r="D52" s="55" t="s">
        <v>142</v>
      </c>
      <c r="E52" s="50">
        <v>600000000</v>
      </c>
      <c r="F52" s="150"/>
      <c r="G52" s="1088">
        <v>42627</v>
      </c>
      <c r="H52" s="141"/>
      <c r="I52" s="74">
        <f>132.85/111.82</f>
        <v>1.1880701126810946</v>
      </c>
      <c r="J52" s="32" t="s">
        <v>162</v>
      </c>
      <c r="K52" s="50">
        <f>+E52/I52</f>
        <v>505020700.0376364</v>
      </c>
      <c r="L52" s="164"/>
      <c r="M52" s="54"/>
    </row>
    <row r="53" spans="1:13" ht="14.25" x14ac:dyDescent="0.2">
      <c r="A53" s="172" t="s">
        <v>529</v>
      </c>
      <c r="B53" s="353"/>
      <c r="C53" s="55" t="s">
        <v>141</v>
      </c>
      <c r="D53" s="55" t="s">
        <v>142</v>
      </c>
      <c r="E53" s="50">
        <v>3570400000</v>
      </c>
      <c r="F53" s="150"/>
      <c r="G53" s="1088">
        <v>42629</v>
      </c>
      <c r="H53" s="141"/>
      <c r="I53" s="74">
        <f>132.85/111.82</f>
        <v>1.1880701126810946</v>
      </c>
      <c r="J53" s="32" t="s">
        <v>162</v>
      </c>
      <c r="K53" s="50">
        <f>+E53/I53</f>
        <v>3005209845.6906285</v>
      </c>
      <c r="L53" s="164"/>
      <c r="M53" s="54"/>
    </row>
    <row r="54" spans="1:13" ht="14.25" x14ac:dyDescent="0.2">
      <c r="A54" s="172" t="s">
        <v>529</v>
      </c>
      <c r="B54" s="353"/>
      <c r="C54" s="55" t="s">
        <v>141</v>
      </c>
      <c r="D54" s="55" t="s">
        <v>142</v>
      </c>
      <c r="E54" s="50">
        <v>1780266667</v>
      </c>
      <c r="F54" s="150"/>
      <c r="G54" s="1088">
        <v>42627</v>
      </c>
      <c r="H54" s="141"/>
      <c r="I54" s="74">
        <f>132.85/111.82</f>
        <v>1.1880701126810946</v>
      </c>
      <c r="J54" s="32" t="s">
        <v>162</v>
      </c>
      <c r="K54" s="50">
        <f>+E54/I54</f>
        <v>1498452530.7033496</v>
      </c>
      <c r="L54" s="164"/>
      <c r="M54" s="54"/>
    </row>
    <row r="55" spans="1:13" ht="14.25" x14ac:dyDescent="0.2">
      <c r="A55" s="172" t="s">
        <v>529</v>
      </c>
      <c r="B55" s="353"/>
      <c r="C55" s="55" t="s">
        <v>141</v>
      </c>
      <c r="D55" s="55" t="s">
        <v>142</v>
      </c>
      <c r="E55" s="50">
        <v>5000000000</v>
      </c>
      <c r="F55" s="150"/>
      <c r="G55" s="1088">
        <v>42657</v>
      </c>
      <c r="H55" s="141"/>
      <c r="I55" s="74">
        <f>132.78/111.82</f>
        <v>1.1874441065998929</v>
      </c>
      <c r="J55" s="32" t="s">
        <v>163</v>
      </c>
      <c r="K55" s="50">
        <f>+E55/I55</f>
        <v>4210724506.702816</v>
      </c>
      <c r="L55" s="164"/>
      <c r="M55" s="54"/>
    </row>
    <row r="56" spans="1:13" ht="14.25" x14ac:dyDescent="0.2">
      <c r="A56" s="172" t="s">
        <v>529</v>
      </c>
      <c r="B56" s="353"/>
      <c r="C56" s="55" t="s">
        <v>141</v>
      </c>
      <c r="D56" s="55" t="s">
        <v>142</v>
      </c>
      <c r="E56" s="50">
        <v>2900000000</v>
      </c>
      <c r="F56" s="150"/>
      <c r="G56" s="1088">
        <v>42661</v>
      </c>
      <c r="H56" s="141"/>
      <c r="I56" s="74">
        <f>132.78/111.82</f>
        <v>1.1874441065998929</v>
      </c>
      <c r="J56" s="32" t="s">
        <v>163</v>
      </c>
      <c r="K56" s="50">
        <f>+E56/I56</f>
        <v>2442220213.8876333</v>
      </c>
      <c r="L56" s="164"/>
      <c r="M56" s="54"/>
    </row>
    <row r="57" spans="1:13" ht="14.25" x14ac:dyDescent="0.2">
      <c r="A57" s="172" t="s">
        <v>529</v>
      </c>
      <c r="B57" s="353"/>
      <c r="C57" s="55" t="s">
        <v>141</v>
      </c>
      <c r="D57" s="55" t="s">
        <v>142</v>
      </c>
      <c r="E57" s="50">
        <v>3570400000</v>
      </c>
      <c r="F57" s="150"/>
      <c r="G57" s="1088">
        <v>42664</v>
      </c>
      <c r="H57" s="141"/>
      <c r="I57" s="74">
        <f>132.78/111.82</f>
        <v>1.1874441065998929</v>
      </c>
      <c r="J57" s="32" t="s">
        <v>163</v>
      </c>
      <c r="K57" s="50">
        <f>+E57/I57</f>
        <v>3006794155.746347</v>
      </c>
      <c r="L57" s="164"/>
      <c r="M57" s="54"/>
    </row>
    <row r="58" spans="1:13" ht="15" x14ac:dyDescent="0.2">
      <c r="A58" s="172" t="s">
        <v>529</v>
      </c>
      <c r="B58" s="353"/>
      <c r="C58" s="55" t="s">
        <v>141</v>
      </c>
      <c r="D58" s="55" t="s">
        <v>142</v>
      </c>
      <c r="E58" s="50">
        <v>5000000000</v>
      </c>
      <c r="F58" s="150"/>
      <c r="G58" s="1088">
        <v>42674</v>
      </c>
      <c r="H58" s="141"/>
      <c r="I58" s="74">
        <f>132.78/111.82</f>
        <v>1.1874441065998929</v>
      </c>
      <c r="J58" s="32" t="s">
        <v>163</v>
      </c>
      <c r="K58" s="50">
        <f>+E58/I58</f>
        <v>4210724506.702816</v>
      </c>
      <c r="L58" s="233"/>
      <c r="M58" s="54"/>
    </row>
    <row r="59" spans="1:13" ht="14.25" x14ac:dyDescent="0.2">
      <c r="A59" s="172" t="s">
        <v>529</v>
      </c>
      <c r="B59" s="353"/>
      <c r="C59" s="55" t="s">
        <v>141</v>
      </c>
      <c r="D59" s="55" t="s">
        <v>142</v>
      </c>
      <c r="E59" s="50">
        <v>433333333</v>
      </c>
      <c r="F59" s="150"/>
      <c r="G59" s="1088">
        <v>42674</v>
      </c>
      <c r="H59" s="141"/>
      <c r="I59" s="74">
        <f>132.78/111.82</f>
        <v>1.1874441065998929</v>
      </c>
      <c r="J59" s="32" t="s">
        <v>163</v>
      </c>
      <c r="K59" s="50">
        <f>+E59/I59</f>
        <v>364929456.96686244</v>
      </c>
      <c r="L59" s="164"/>
      <c r="M59" s="54"/>
    </row>
    <row r="60" spans="1:13" ht="15" x14ac:dyDescent="0.2">
      <c r="A60" s="172" t="s">
        <v>529</v>
      </c>
      <c r="B60" s="353"/>
      <c r="C60" s="55" t="s">
        <v>141</v>
      </c>
      <c r="D60" s="55" t="s">
        <v>142</v>
      </c>
      <c r="E60" s="50">
        <v>1260000000</v>
      </c>
      <c r="F60" s="150"/>
      <c r="G60" s="1088">
        <v>42689</v>
      </c>
      <c r="H60" s="141"/>
      <c r="I60" s="74">
        <f>132.7/111.82</f>
        <v>1.186728671078519</v>
      </c>
      <c r="J60" s="32" t="s">
        <v>164</v>
      </c>
      <c r="K60" s="50">
        <f>+E60/I60</f>
        <v>1061742275.8100981</v>
      </c>
      <c r="L60" s="233"/>
      <c r="M60" s="54"/>
    </row>
    <row r="61" spans="1:13" ht="14.25" x14ac:dyDescent="0.2">
      <c r="A61" s="172" t="s">
        <v>529</v>
      </c>
      <c r="B61" s="353"/>
      <c r="C61" s="55" t="s">
        <v>141</v>
      </c>
      <c r="D61" s="55" t="s">
        <v>142</v>
      </c>
      <c r="E61" s="50">
        <v>1890000000</v>
      </c>
      <c r="F61" s="232"/>
      <c r="G61" s="1088">
        <v>42691</v>
      </c>
      <c r="H61" s="141"/>
      <c r="I61" s="74">
        <f>132.7/111.82</f>
        <v>1.186728671078519</v>
      </c>
      <c r="J61" s="32" t="s">
        <v>164</v>
      </c>
      <c r="K61" s="50">
        <f>+E61/I61</f>
        <v>1592613413.715147</v>
      </c>
      <c r="L61" s="164"/>
      <c r="M61" s="54"/>
    </row>
    <row r="62" spans="1:13" ht="14.25" x14ac:dyDescent="0.2">
      <c r="A62" s="172" t="s">
        <v>529</v>
      </c>
      <c r="B62" s="353"/>
      <c r="C62" s="55" t="s">
        <v>141</v>
      </c>
      <c r="D62" s="55" t="s">
        <v>142</v>
      </c>
      <c r="E62" s="50">
        <v>1890000000</v>
      </c>
      <c r="F62" s="150"/>
      <c r="G62" s="1088">
        <v>42704</v>
      </c>
      <c r="H62" s="141"/>
      <c r="I62" s="74">
        <f>132.7/111.82</f>
        <v>1.186728671078519</v>
      </c>
      <c r="J62" s="32" t="s">
        <v>164</v>
      </c>
      <c r="K62" s="50">
        <f>+E62/I62</f>
        <v>1592613413.715147</v>
      </c>
      <c r="L62" s="164"/>
      <c r="M62" s="54"/>
    </row>
    <row r="63" spans="1:13" ht="14.25" x14ac:dyDescent="0.2">
      <c r="A63" s="172" t="s">
        <v>529</v>
      </c>
      <c r="B63" s="353"/>
      <c r="C63" s="55" t="s">
        <v>141</v>
      </c>
      <c r="D63" s="55" t="s">
        <v>142</v>
      </c>
      <c r="E63" s="50">
        <v>1440000000</v>
      </c>
      <c r="F63" s="150"/>
      <c r="G63" s="1088">
        <v>42755</v>
      </c>
      <c r="H63" s="141"/>
      <c r="I63" s="74">
        <f>133.4/111.82</f>
        <v>1.1929887318905386</v>
      </c>
      <c r="J63" s="32" t="s">
        <v>165</v>
      </c>
      <c r="K63" s="50">
        <f>+E63/I63</f>
        <v>1207052473.7631183</v>
      </c>
      <c r="L63" s="164"/>
      <c r="M63" s="54"/>
    </row>
    <row r="64" spans="1:13" ht="14.25" x14ac:dyDescent="0.2">
      <c r="A64" s="172" t="s">
        <v>529</v>
      </c>
      <c r="B64" s="353"/>
      <c r="C64" s="55" t="s">
        <v>141</v>
      </c>
      <c r="D64" s="55" t="s">
        <v>142</v>
      </c>
      <c r="E64" s="50">
        <v>1440000000</v>
      </c>
      <c r="F64" s="150"/>
      <c r="G64" s="1088">
        <v>42755</v>
      </c>
      <c r="H64" s="141"/>
      <c r="I64" s="74">
        <f>133.4/111.82</f>
        <v>1.1929887318905386</v>
      </c>
      <c r="J64" s="32" t="s">
        <v>165</v>
      </c>
      <c r="K64" s="50">
        <f>+E64/I64</f>
        <v>1207052473.7631183</v>
      </c>
      <c r="L64" s="164"/>
      <c r="M64" s="54"/>
    </row>
    <row r="65" spans="1:13" ht="14.25" x14ac:dyDescent="0.2">
      <c r="A65" s="172" t="s">
        <v>529</v>
      </c>
      <c r="B65" s="353"/>
      <c r="C65" s="55" t="s">
        <v>141</v>
      </c>
      <c r="D65" s="55" t="s">
        <v>142</v>
      </c>
      <c r="E65" s="50">
        <v>960000000</v>
      </c>
      <c r="F65" s="150"/>
      <c r="G65" s="1088">
        <v>42767</v>
      </c>
      <c r="H65" s="141"/>
      <c r="I65" s="74">
        <f>134.77/111.82</f>
        <v>1.2052405651940621</v>
      </c>
      <c r="J65" s="32" t="s">
        <v>166</v>
      </c>
      <c r="K65" s="50">
        <f>+E65/I65</f>
        <v>796521481.04177475</v>
      </c>
      <c r="L65" s="164"/>
      <c r="M65" s="54"/>
    </row>
    <row r="66" spans="1:13" ht="14.25" x14ac:dyDescent="0.2">
      <c r="A66" s="172" t="s">
        <v>529</v>
      </c>
      <c r="B66" s="353"/>
      <c r="C66" s="55" t="s">
        <v>141</v>
      </c>
      <c r="D66" s="55" t="s">
        <v>142</v>
      </c>
      <c r="E66" s="50">
        <v>3450000000</v>
      </c>
      <c r="F66" s="150"/>
      <c r="G66" s="1088">
        <v>42826</v>
      </c>
      <c r="H66" s="141"/>
      <c r="I66" s="74">
        <f>134.77/111.82</f>
        <v>1.2052405651940621</v>
      </c>
      <c r="J66" s="32" t="s">
        <v>167</v>
      </c>
      <c r="K66" s="50">
        <f>+E66/I66</f>
        <v>2862499072.4938779</v>
      </c>
      <c r="L66" s="164"/>
      <c r="M66" s="54"/>
    </row>
    <row r="67" spans="1:13" ht="14.25" x14ac:dyDescent="0.2">
      <c r="A67" s="172" t="s">
        <v>529</v>
      </c>
      <c r="B67" s="353"/>
      <c r="C67" s="55" t="s">
        <v>141</v>
      </c>
      <c r="D67" s="55" t="s">
        <v>142</v>
      </c>
      <c r="E67" s="50">
        <v>2300000000</v>
      </c>
      <c r="F67" s="231"/>
      <c r="G67" s="1088">
        <v>42788</v>
      </c>
      <c r="H67" s="141"/>
      <c r="I67" s="74">
        <f>134.77/111.82</f>
        <v>1.2052405651940621</v>
      </c>
      <c r="J67" s="32" t="s">
        <v>167</v>
      </c>
      <c r="K67" s="50">
        <f>+E67/I67</f>
        <v>1908332714.9959188</v>
      </c>
      <c r="L67" s="164"/>
      <c r="M67" s="54"/>
    </row>
    <row r="68" spans="1:13" ht="14.25" x14ac:dyDescent="0.2">
      <c r="A68" s="172" t="s">
        <v>529</v>
      </c>
      <c r="B68" s="353"/>
      <c r="C68" s="55" t="s">
        <v>141</v>
      </c>
      <c r="D68" s="55" t="s">
        <v>142</v>
      </c>
      <c r="E68" s="50">
        <v>3450000000</v>
      </c>
      <c r="F68" s="150"/>
      <c r="G68" s="1088">
        <v>42786</v>
      </c>
      <c r="H68" s="141"/>
      <c r="I68" s="74">
        <f>136.12/111.82</f>
        <v>1.2173135396172421</v>
      </c>
      <c r="J68" s="32" t="s">
        <v>167</v>
      </c>
      <c r="K68" s="50">
        <f>+E68/I68</f>
        <v>2834109609.1683807</v>
      </c>
      <c r="L68" s="164"/>
      <c r="M68" s="54"/>
    </row>
    <row r="69" spans="1:13" ht="14.25" x14ac:dyDescent="0.2">
      <c r="A69" s="172" t="s">
        <v>529</v>
      </c>
      <c r="B69" s="353"/>
      <c r="C69" s="55" t="s">
        <v>141</v>
      </c>
      <c r="D69" s="55" t="s">
        <v>142</v>
      </c>
      <c r="E69" s="50">
        <v>330000000</v>
      </c>
      <c r="F69" s="231"/>
      <c r="G69" s="1088">
        <v>42842</v>
      </c>
      <c r="H69" s="141"/>
      <c r="I69" s="74">
        <f>136.76/111.82</f>
        <v>1.2230370237882311</v>
      </c>
      <c r="J69" s="32" t="s">
        <v>167</v>
      </c>
      <c r="K69" s="50">
        <f>+E69/I69</f>
        <v>269820122.84293652</v>
      </c>
      <c r="L69" s="164"/>
      <c r="M69" s="54"/>
    </row>
    <row r="70" spans="1:13" ht="14.25" x14ac:dyDescent="0.2">
      <c r="A70" s="172" t="s">
        <v>529</v>
      </c>
      <c r="B70" s="353"/>
      <c r="C70" s="55" t="s">
        <v>141</v>
      </c>
      <c r="D70" s="55" t="s">
        <v>142</v>
      </c>
      <c r="E70" s="50">
        <v>90000000</v>
      </c>
      <c r="F70" s="150"/>
      <c r="G70" s="1088">
        <v>42849</v>
      </c>
      <c r="H70" s="141"/>
      <c r="I70" s="74">
        <f>136.76/111.82</f>
        <v>1.2230370237882311</v>
      </c>
      <c r="J70" s="32" t="s">
        <v>167</v>
      </c>
      <c r="K70" s="50">
        <f>+E70/I70</f>
        <v>73587306.229891777</v>
      </c>
      <c r="L70" s="164"/>
      <c r="M70" s="54"/>
    </row>
    <row r="71" spans="1:13" ht="14.25" x14ac:dyDescent="0.2">
      <c r="A71" s="172" t="s">
        <v>529</v>
      </c>
      <c r="B71" s="353"/>
      <c r="C71" s="55" t="s">
        <v>141</v>
      </c>
      <c r="D71" s="55" t="s">
        <v>142</v>
      </c>
      <c r="E71" s="50">
        <v>420000000</v>
      </c>
      <c r="F71" s="231"/>
      <c r="G71" s="1088">
        <v>42851</v>
      </c>
      <c r="H71" s="141"/>
      <c r="I71" s="74">
        <f>136.76/111.82</f>
        <v>1.2230370237882311</v>
      </c>
      <c r="J71" s="32" t="s">
        <v>167</v>
      </c>
      <c r="K71" s="50">
        <f>+E71/I71</f>
        <v>343407429.07282829</v>
      </c>
      <c r="L71" s="164"/>
      <c r="M71" s="54"/>
    </row>
    <row r="72" spans="1:13" ht="14.25" x14ac:dyDescent="0.2">
      <c r="A72" s="172" t="s">
        <v>529</v>
      </c>
      <c r="B72" s="353"/>
      <c r="C72" s="55" t="s">
        <v>141</v>
      </c>
      <c r="D72" s="55" t="s">
        <v>142</v>
      </c>
      <c r="E72" s="50">
        <v>75000000</v>
      </c>
      <c r="F72" s="150"/>
      <c r="G72" s="1088">
        <v>42858</v>
      </c>
      <c r="H72" s="141"/>
      <c r="I72" s="74">
        <f>137.4/111.82</f>
        <v>1.2287605079592203</v>
      </c>
      <c r="J72" s="32" t="s">
        <v>168</v>
      </c>
      <c r="K72" s="50">
        <f>+E72/I72</f>
        <v>61037117.903930128</v>
      </c>
      <c r="L72" s="164"/>
      <c r="M72" s="54"/>
    </row>
    <row r="73" spans="1:13" ht="14.25" x14ac:dyDescent="0.2">
      <c r="A73" s="172" t="s">
        <v>529</v>
      </c>
      <c r="B73" s="353"/>
      <c r="C73" s="55" t="s">
        <v>141</v>
      </c>
      <c r="D73" s="55" t="s">
        <v>142</v>
      </c>
      <c r="E73" s="50">
        <v>280000000</v>
      </c>
      <c r="F73" s="150"/>
      <c r="G73" s="1088">
        <v>42859</v>
      </c>
      <c r="H73" s="141"/>
      <c r="I73" s="74">
        <f>137.4/111.82</f>
        <v>1.2287605079592203</v>
      </c>
      <c r="J73" s="32" t="s">
        <v>168</v>
      </c>
      <c r="K73" s="50">
        <f>+E73/I73</f>
        <v>227871906.84133914</v>
      </c>
      <c r="L73" s="164"/>
      <c r="M73" s="54"/>
    </row>
    <row r="74" spans="1:13" ht="14.25" x14ac:dyDescent="0.2">
      <c r="A74" s="172" t="s">
        <v>529</v>
      </c>
      <c r="B74" s="353"/>
      <c r="C74" s="55" t="s">
        <v>141</v>
      </c>
      <c r="D74" s="55" t="s">
        <v>142</v>
      </c>
      <c r="E74" s="50">
        <v>50000000</v>
      </c>
      <c r="F74" s="150"/>
      <c r="G74" s="1088">
        <v>42860</v>
      </c>
      <c r="H74" s="141"/>
      <c r="I74" s="74">
        <f>137.4/111.82</f>
        <v>1.2287605079592203</v>
      </c>
      <c r="J74" s="32" t="s">
        <v>168</v>
      </c>
      <c r="K74" s="50">
        <f>+E74/I74</f>
        <v>40691411.935953416</v>
      </c>
      <c r="L74" s="164"/>
      <c r="M74" s="54"/>
    </row>
    <row r="75" spans="1:13" ht="14.25" x14ac:dyDescent="0.2">
      <c r="A75" s="172" t="s">
        <v>529</v>
      </c>
      <c r="B75" s="353"/>
      <c r="C75" s="55" t="s">
        <v>141</v>
      </c>
      <c r="D75" s="55" t="s">
        <v>142</v>
      </c>
      <c r="E75" s="50">
        <v>187500000</v>
      </c>
      <c r="F75" s="150"/>
      <c r="G75" s="1088">
        <v>42864</v>
      </c>
      <c r="H75" s="141"/>
      <c r="I75" s="74">
        <f>137.4/111.82</f>
        <v>1.2287605079592203</v>
      </c>
      <c r="J75" s="32" t="s">
        <v>168</v>
      </c>
      <c r="K75" s="50">
        <f>+E75/I75</f>
        <v>152592794.75982532</v>
      </c>
      <c r="L75" s="164"/>
      <c r="M75" s="54"/>
    </row>
    <row r="76" spans="1:13" ht="14.25" x14ac:dyDescent="0.2">
      <c r="A76" s="172" t="s">
        <v>529</v>
      </c>
      <c r="B76" s="353"/>
      <c r="C76" s="55" t="s">
        <v>141</v>
      </c>
      <c r="D76" s="55" t="s">
        <v>142</v>
      </c>
      <c r="E76" s="50">
        <v>100000000</v>
      </c>
      <c r="F76" s="150"/>
      <c r="G76" s="1088">
        <v>42867</v>
      </c>
      <c r="H76" s="141"/>
      <c r="I76" s="74">
        <f>137.4/111.82</f>
        <v>1.2287605079592203</v>
      </c>
      <c r="J76" s="32" t="s">
        <v>168</v>
      </c>
      <c r="K76" s="50">
        <f>+E76/I76</f>
        <v>81382823.871906832</v>
      </c>
      <c r="L76" s="164"/>
      <c r="M76" s="54"/>
    </row>
    <row r="77" spans="1:13" ht="14.25" x14ac:dyDescent="0.2">
      <c r="A77" s="172" t="s">
        <v>529</v>
      </c>
      <c r="B77" s="353"/>
      <c r="C77" s="55" t="s">
        <v>141</v>
      </c>
      <c r="D77" s="55" t="s">
        <v>142</v>
      </c>
      <c r="E77" s="50">
        <v>187500000</v>
      </c>
      <c r="F77" s="150"/>
      <c r="G77" s="1088">
        <v>42871</v>
      </c>
      <c r="H77" s="141"/>
      <c r="I77" s="74">
        <f>137.4/111.82</f>
        <v>1.2287605079592203</v>
      </c>
      <c r="J77" s="32" t="s">
        <v>168</v>
      </c>
      <c r="K77" s="50">
        <f>+E77/I77</f>
        <v>152592794.75982532</v>
      </c>
      <c r="L77" s="164"/>
      <c r="M77" s="54"/>
    </row>
    <row r="78" spans="1:13" ht="14.25" x14ac:dyDescent="0.2">
      <c r="A78" s="172" t="s">
        <v>529</v>
      </c>
      <c r="B78" s="353"/>
      <c r="C78" s="55" t="s">
        <v>141</v>
      </c>
      <c r="D78" s="55" t="s">
        <v>142</v>
      </c>
      <c r="E78" s="50">
        <v>90000000</v>
      </c>
      <c r="F78" s="150"/>
      <c r="G78" s="1088">
        <v>42871</v>
      </c>
      <c r="H78" s="141"/>
      <c r="I78" s="74">
        <f>137.4/111.82</f>
        <v>1.2287605079592203</v>
      </c>
      <c r="J78" s="32" t="s">
        <v>168</v>
      </c>
      <c r="K78" s="50">
        <f>+E78/I78</f>
        <v>73244541.484716147</v>
      </c>
      <c r="L78" s="164"/>
      <c r="M78" s="54"/>
    </row>
    <row r="79" spans="1:13" ht="14.25" x14ac:dyDescent="0.2">
      <c r="A79" s="172" t="s">
        <v>529</v>
      </c>
      <c r="B79" s="353"/>
      <c r="C79" s="55" t="s">
        <v>141</v>
      </c>
      <c r="D79" s="55" t="s">
        <v>142</v>
      </c>
      <c r="E79" s="50">
        <v>25000000</v>
      </c>
      <c r="F79" s="231"/>
      <c r="G79" s="1088">
        <v>42873</v>
      </c>
      <c r="H79" s="141"/>
      <c r="I79" s="74">
        <f>137.4/111.82</f>
        <v>1.2287605079592203</v>
      </c>
      <c r="J79" s="32" t="s">
        <v>168</v>
      </c>
      <c r="K79" s="50">
        <f>+E79/I79</f>
        <v>20345705.967976708</v>
      </c>
      <c r="L79" s="164"/>
      <c r="M79" s="54"/>
    </row>
    <row r="80" spans="1:13" ht="14.25" x14ac:dyDescent="0.2">
      <c r="A80" s="172" t="s">
        <v>529</v>
      </c>
      <c r="B80" s="353"/>
      <c r="C80" s="55" t="s">
        <v>141</v>
      </c>
      <c r="D80" s="55" t="s">
        <v>142</v>
      </c>
      <c r="E80" s="50">
        <v>15000000</v>
      </c>
      <c r="F80" s="231"/>
      <c r="G80" s="1088">
        <v>43010</v>
      </c>
      <c r="H80" s="141"/>
      <c r="I80" s="74">
        <f>138.05/111.82</f>
        <v>1.2345734215703812</v>
      </c>
      <c r="J80" s="32" t="s">
        <v>169</v>
      </c>
      <c r="K80" s="50">
        <f>+E80/I80</f>
        <v>12149945.67185802</v>
      </c>
      <c r="L80" s="164"/>
      <c r="M80" s="54"/>
    </row>
    <row r="81" spans="1:13" ht="14.25" x14ac:dyDescent="0.2">
      <c r="A81" s="172" t="s">
        <v>529</v>
      </c>
      <c r="B81" s="353"/>
      <c r="C81" s="55" t="s">
        <v>141</v>
      </c>
      <c r="D81" s="55" t="s">
        <v>142</v>
      </c>
      <c r="E81" s="50">
        <v>10000000</v>
      </c>
      <c r="F81" s="231"/>
      <c r="G81" s="1088">
        <v>43039</v>
      </c>
      <c r="H81" s="141"/>
      <c r="I81" s="74">
        <f>138.05/111.82</f>
        <v>1.2345734215703812</v>
      </c>
      <c r="J81" s="32" t="s">
        <v>170</v>
      </c>
      <c r="K81" s="50">
        <f>+E81/I81</f>
        <v>8099963.7812386798</v>
      </c>
      <c r="L81" s="164"/>
      <c r="M81" s="54"/>
    </row>
    <row r="82" spans="1:13" ht="14.25" x14ac:dyDescent="0.2">
      <c r="A82" s="172" t="s">
        <v>529</v>
      </c>
      <c r="B82" s="353" t="s">
        <v>1022</v>
      </c>
      <c r="C82" s="55" t="s">
        <v>141</v>
      </c>
      <c r="D82" s="55" t="s">
        <v>142</v>
      </c>
      <c r="E82" s="50">
        <v>3504000000</v>
      </c>
      <c r="F82" s="150"/>
      <c r="G82" s="1088">
        <v>43200</v>
      </c>
      <c r="H82" s="141"/>
      <c r="I82" s="74">
        <f>141.05/111.82</f>
        <v>1.2614022536218925</v>
      </c>
      <c r="J82" s="32" t="s">
        <v>171</v>
      </c>
      <c r="K82" s="50">
        <f>+E82/I82</f>
        <v>2777860900.3899322</v>
      </c>
      <c r="L82" s="164" t="s">
        <v>306</v>
      </c>
      <c r="M82" s="54" t="s">
        <v>959</v>
      </c>
    </row>
    <row r="83" spans="1:13" ht="14.25" x14ac:dyDescent="0.2">
      <c r="A83" s="172" t="s">
        <v>529</v>
      </c>
      <c r="B83" s="353" t="s">
        <v>1022</v>
      </c>
      <c r="C83" s="55" t="s">
        <v>141</v>
      </c>
      <c r="D83" s="55" t="s">
        <v>142</v>
      </c>
      <c r="E83" s="50">
        <v>3504000000</v>
      </c>
      <c r="F83" s="150"/>
      <c r="G83" s="1088">
        <v>43200</v>
      </c>
      <c r="H83" s="141"/>
      <c r="I83" s="74">
        <f>141.05/111.82</f>
        <v>1.2614022536218925</v>
      </c>
      <c r="J83" s="32" t="s">
        <v>171</v>
      </c>
      <c r="K83" s="50">
        <f>+E83/I83</f>
        <v>2777860900.3899322</v>
      </c>
      <c r="L83" s="164" t="s">
        <v>306</v>
      </c>
      <c r="M83" s="54" t="s">
        <v>959</v>
      </c>
    </row>
    <row r="84" spans="1:13" ht="14.25" x14ac:dyDescent="0.2">
      <c r="A84" s="172" t="s">
        <v>529</v>
      </c>
      <c r="B84" s="353" t="s">
        <v>1022</v>
      </c>
      <c r="C84" s="55" t="s">
        <v>141</v>
      </c>
      <c r="D84" s="55" t="s">
        <v>142</v>
      </c>
      <c r="E84" s="50">
        <v>2336000000</v>
      </c>
      <c r="F84" s="150"/>
      <c r="G84" s="1088">
        <v>43196</v>
      </c>
      <c r="H84" s="141"/>
      <c r="I84" s="74">
        <f>141.05/111.82</f>
        <v>1.2614022536218925</v>
      </c>
      <c r="J84" s="32" t="s">
        <v>171</v>
      </c>
      <c r="K84" s="50">
        <f>+E84/I84</f>
        <v>1851907266.9266214</v>
      </c>
      <c r="L84" s="164" t="s">
        <v>306</v>
      </c>
      <c r="M84" s="54" t="s">
        <v>959</v>
      </c>
    </row>
    <row r="85" spans="1:13" ht="14.25" x14ac:dyDescent="0.2">
      <c r="A85" s="172" t="s">
        <v>529</v>
      </c>
      <c r="B85" s="353" t="s">
        <v>1022</v>
      </c>
      <c r="C85" s="55" t="s">
        <v>141</v>
      </c>
      <c r="D85" s="55" t="s">
        <v>142</v>
      </c>
      <c r="E85" s="50">
        <v>18750000000</v>
      </c>
      <c r="F85" s="150"/>
      <c r="G85" s="1088">
        <v>43304</v>
      </c>
      <c r="H85" s="141"/>
      <c r="I85" s="74">
        <f>142.28/111.82</f>
        <v>1.272402074763012</v>
      </c>
      <c r="J85" s="32" t="s">
        <v>304</v>
      </c>
      <c r="K85" s="50">
        <f>+E85/I85</f>
        <v>14735908068.597132</v>
      </c>
      <c r="L85" s="164" t="s">
        <v>306</v>
      </c>
      <c r="M85" s="54" t="s">
        <v>958</v>
      </c>
    </row>
    <row r="86" spans="1:13" ht="14.25" x14ac:dyDescent="0.2">
      <c r="A86" s="172" t="s">
        <v>529</v>
      </c>
      <c r="B86" s="353" t="s">
        <v>1022</v>
      </c>
      <c r="C86" s="55" t="s">
        <v>141</v>
      </c>
      <c r="D86" s="55" t="s">
        <v>142</v>
      </c>
      <c r="E86" s="50">
        <v>6250000000</v>
      </c>
      <c r="F86" s="150"/>
      <c r="G86" s="1088">
        <v>43326</v>
      </c>
      <c r="H86" s="141"/>
      <c r="I86" s="74">
        <f>142.1/111.82</f>
        <v>1.2707923448399214</v>
      </c>
      <c r="J86" s="32" t="s">
        <v>307</v>
      </c>
      <c r="K86" s="50">
        <f>+E86/I86</f>
        <v>4918191414.4968328</v>
      </c>
      <c r="L86" s="164" t="s">
        <v>306</v>
      </c>
      <c r="M86" s="54" t="s">
        <v>957</v>
      </c>
    </row>
    <row r="87" spans="1:13" ht="14.25" x14ac:dyDescent="0.2">
      <c r="A87" s="172" t="s">
        <v>529</v>
      </c>
      <c r="B87" s="353" t="s">
        <v>1022</v>
      </c>
      <c r="C87" s="55" t="s">
        <v>141</v>
      </c>
      <c r="D87" s="55" t="s">
        <v>142</v>
      </c>
      <c r="E87" s="50">
        <v>1200000000</v>
      </c>
      <c r="F87" s="150"/>
      <c r="G87" s="1088">
        <v>43349</v>
      </c>
      <c r="H87" s="141"/>
      <c r="I87" s="74">
        <f>142.27/111.82</f>
        <v>1.2723126453228404</v>
      </c>
      <c r="J87" s="32" t="s">
        <v>308</v>
      </c>
      <c r="K87" s="50">
        <f>+E87/I87</f>
        <v>943164405.70745754</v>
      </c>
      <c r="L87" s="164" t="s">
        <v>306</v>
      </c>
      <c r="M87" s="54" t="s">
        <v>956</v>
      </c>
    </row>
    <row r="88" spans="1:13" ht="14.25" x14ac:dyDescent="0.2">
      <c r="A88" s="172" t="s">
        <v>529</v>
      </c>
      <c r="B88" s="353" t="s">
        <v>1022</v>
      </c>
      <c r="C88" s="55" t="s">
        <v>141</v>
      </c>
      <c r="D88" s="55" t="s">
        <v>142</v>
      </c>
      <c r="E88" s="50">
        <v>31260000000</v>
      </c>
      <c r="F88" s="150"/>
      <c r="G88" s="1088">
        <v>43350</v>
      </c>
      <c r="H88" s="141"/>
      <c r="I88" s="74">
        <f>142.27/111.82</f>
        <v>1.2723126453228404</v>
      </c>
      <c r="J88" s="32" t="s">
        <v>308</v>
      </c>
      <c r="K88" s="50">
        <f>+E88/I88</f>
        <v>24569432768.679268</v>
      </c>
      <c r="L88" s="164" t="s">
        <v>306</v>
      </c>
      <c r="M88" s="54" t="s">
        <v>956</v>
      </c>
    </row>
    <row r="89" spans="1:13" ht="14.25" x14ac:dyDescent="0.2">
      <c r="A89" s="172" t="s">
        <v>529</v>
      </c>
      <c r="B89" s="353" t="s">
        <v>1022</v>
      </c>
      <c r="C89" s="55" t="s">
        <v>141</v>
      </c>
      <c r="D89" s="55" t="s">
        <v>142</v>
      </c>
      <c r="E89" s="50">
        <v>774948587</v>
      </c>
      <c r="F89" s="150"/>
      <c r="G89" s="1088">
        <v>43367</v>
      </c>
      <c r="H89" s="141"/>
      <c r="I89" s="74">
        <f>142.27/111.82</f>
        <v>1.2723126453228404</v>
      </c>
      <c r="J89" s="32" t="s">
        <v>308</v>
      </c>
      <c r="K89" s="50">
        <f>+E89/I89</f>
        <v>609086602.92640746</v>
      </c>
      <c r="L89" s="164" t="s">
        <v>306</v>
      </c>
      <c r="M89" s="54" t="s">
        <v>955</v>
      </c>
    </row>
    <row r="90" spans="1:13" ht="14.25" x14ac:dyDescent="0.2">
      <c r="A90" s="172" t="s">
        <v>529</v>
      </c>
      <c r="B90" s="353" t="s">
        <v>1022</v>
      </c>
      <c r="C90" s="55" t="s">
        <v>141</v>
      </c>
      <c r="D90" s="55" t="s">
        <v>142</v>
      </c>
      <c r="E90" s="50">
        <v>500000000</v>
      </c>
      <c r="F90" s="150"/>
      <c r="G90" s="1088">
        <v>43368</v>
      </c>
      <c r="H90" s="141"/>
      <c r="I90" s="74">
        <f>142.27/111.82</f>
        <v>1.2723126453228404</v>
      </c>
      <c r="J90" s="32" t="s">
        <v>308</v>
      </c>
      <c r="K90" s="50">
        <f>+E90/I90</f>
        <v>392985169.044774</v>
      </c>
      <c r="L90" s="164" t="s">
        <v>306</v>
      </c>
      <c r="M90" s="54" t="s">
        <v>955</v>
      </c>
    </row>
    <row r="91" spans="1:13" ht="14.25" x14ac:dyDescent="0.2">
      <c r="A91" s="172" t="s">
        <v>529</v>
      </c>
      <c r="B91" s="353" t="s">
        <v>1022</v>
      </c>
      <c r="C91" s="55" t="s">
        <v>141</v>
      </c>
      <c r="D91" s="55" t="s">
        <v>142</v>
      </c>
      <c r="E91" s="50">
        <v>15938500</v>
      </c>
      <c r="F91" s="150"/>
      <c r="G91" s="1088">
        <v>43369</v>
      </c>
      <c r="H91" s="141"/>
      <c r="I91" s="74">
        <f>142.27/111.82</f>
        <v>1.2723126453228404</v>
      </c>
      <c r="J91" s="32" t="s">
        <v>308</v>
      </c>
      <c r="K91" s="50">
        <f>+E91/I91</f>
        <v>12527188.233640261</v>
      </c>
      <c r="L91" s="164" t="s">
        <v>306</v>
      </c>
      <c r="M91" s="54" t="s">
        <v>955</v>
      </c>
    </row>
    <row r="92" spans="1:13" ht="14.25" x14ac:dyDescent="0.2">
      <c r="A92" s="172" t="s">
        <v>529</v>
      </c>
      <c r="B92" s="353" t="s">
        <v>1022</v>
      </c>
      <c r="C92" s="55" t="s">
        <v>141</v>
      </c>
      <c r="D92" s="55" t="s">
        <v>142</v>
      </c>
      <c r="E92" s="50">
        <v>3849112913</v>
      </c>
      <c r="F92" s="150"/>
      <c r="G92" s="1088">
        <v>43370</v>
      </c>
      <c r="H92" s="141"/>
      <c r="I92" s="74">
        <f>142.27/111.82</f>
        <v>1.2723126453228404</v>
      </c>
      <c r="J92" s="32" t="s">
        <v>308</v>
      </c>
      <c r="K92" s="50">
        <f>+E92/I92</f>
        <v>3025288577.5754547</v>
      </c>
      <c r="L92" s="164" t="s">
        <v>306</v>
      </c>
      <c r="M92" s="54" t="s">
        <v>955</v>
      </c>
    </row>
    <row r="93" spans="1:13" ht="14.25" x14ac:dyDescent="0.2">
      <c r="A93" s="172" t="s">
        <v>529</v>
      </c>
      <c r="B93" s="353" t="s">
        <v>1022</v>
      </c>
      <c r="C93" s="55" t="s">
        <v>141</v>
      </c>
      <c r="D93" s="55" t="s">
        <v>142</v>
      </c>
      <c r="E93" s="50">
        <v>22318303139</v>
      </c>
      <c r="F93" s="150"/>
      <c r="G93" s="1088">
        <v>43383</v>
      </c>
      <c r="H93" s="141"/>
      <c r="I93" s="74">
        <f>142.5/111.82</f>
        <v>1.2743695224467895</v>
      </c>
      <c r="J93" s="32" t="s">
        <v>314</v>
      </c>
      <c r="K93" s="50">
        <f>+E93/I93</f>
        <v>17513211628.091087</v>
      </c>
      <c r="L93" s="164"/>
      <c r="M93" s="54" t="s">
        <v>954</v>
      </c>
    </row>
    <row r="94" spans="1:13" ht="14.25" x14ac:dyDescent="0.2">
      <c r="A94" s="172" t="s">
        <v>529</v>
      </c>
      <c r="B94" s="353" t="s">
        <v>1022</v>
      </c>
      <c r="C94" s="55" t="s">
        <v>141</v>
      </c>
      <c r="D94" s="55" t="s">
        <v>142</v>
      </c>
      <c r="E94" s="50">
        <v>134904238</v>
      </c>
      <c r="F94" s="150"/>
      <c r="G94" s="1088">
        <v>43383</v>
      </c>
      <c r="H94" s="141"/>
      <c r="I94" s="74">
        <f>142.5/111.82</f>
        <v>1.2743695224467895</v>
      </c>
      <c r="J94" s="32" t="s">
        <v>314</v>
      </c>
      <c r="K94" s="50">
        <f>+E94/I94</f>
        <v>105859592.23270175</v>
      </c>
      <c r="L94" s="164"/>
      <c r="M94" s="54" t="s">
        <v>954</v>
      </c>
    </row>
    <row r="95" spans="1:13" ht="14.25" x14ac:dyDescent="0.2">
      <c r="A95" s="172" t="s">
        <v>529</v>
      </c>
      <c r="B95" s="353" t="s">
        <v>1022</v>
      </c>
      <c r="C95" s="55" t="s">
        <v>141</v>
      </c>
      <c r="D95" s="55" t="s">
        <v>142</v>
      </c>
      <c r="E95" s="50">
        <v>22183398901</v>
      </c>
      <c r="F95" s="150"/>
      <c r="G95" s="1088">
        <v>43383</v>
      </c>
      <c r="H95" s="141"/>
      <c r="I95" s="74">
        <f>142.5/111.82</f>
        <v>1.2743695224467895</v>
      </c>
      <c r="J95" s="32" t="s">
        <v>314</v>
      </c>
      <c r="K95" s="50">
        <f>+E95/I95</f>
        <v>17407352035.858387</v>
      </c>
      <c r="L95" s="164"/>
      <c r="M95" s="54" t="s">
        <v>954</v>
      </c>
    </row>
    <row r="96" spans="1:13" ht="14.25" x14ac:dyDescent="0.2">
      <c r="A96" s="172" t="s">
        <v>529</v>
      </c>
      <c r="B96" s="353" t="s">
        <v>1022</v>
      </c>
      <c r="C96" s="55" t="s">
        <v>141</v>
      </c>
      <c r="D96" s="55" t="s">
        <v>142</v>
      </c>
      <c r="E96" s="50">
        <v>385000000</v>
      </c>
      <c r="F96" s="150"/>
      <c r="G96" s="1088">
        <v>43399</v>
      </c>
      <c r="H96" s="141"/>
      <c r="I96" s="74">
        <f>142.5/111.82</f>
        <v>1.2743695224467895</v>
      </c>
      <c r="J96" s="32" t="s">
        <v>314</v>
      </c>
      <c r="K96" s="50">
        <f>+E96/I96</f>
        <v>302110175.43859649</v>
      </c>
      <c r="L96" s="164" t="s">
        <v>306</v>
      </c>
      <c r="M96" s="54"/>
    </row>
    <row r="97" spans="1:14" ht="14.25" x14ac:dyDescent="0.2">
      <c r="A97" s="172" t="s">
        <v>529</v>
      </c>
      <c r="B97" s="353" t="s">
        <v>1022</v>
      </c>
      <c r="C97" s="55" t="s">
        <v>141</v>
      </c>
      <c r="D97" s="55" t="s">
        <v>142</v>
      </c>
      <c r="E97" s="50">
        <v>14493870000</v>
      </c>
      <c r="F97" s="150"/>
      <c r="G97" s="1088">
        <v>43431</v>
      </c>
      <c r="H97" s="141"/>
      <c r="I97" s="74">
        <f>142.67/111.82</f>
        <v>1.2758898229297084</v>
      </c>
      <c r="J97" s="32" t="s">
        <v>319</v>
      </c>
      <c r="K97" s="50">
        <f>+E97/I97</f>
        <v>11359813159.03834</v>
      </c>
      <c r="L97" s="164" t="s">
        <v>306</v>
      </c>
      <c r="M97" s="54" t="s">
        <v>953</v>
      </c>
    </row>
    <row r="98" spans="1:14" ht="14.25" x14ac:dyDescent="0.2">
      <c r="A98" s="172" t="s">
        <v>529</v>
      </c>
      <c r="B98" s="353" t="s">
        <v>1022</v>
      </c>
      <c r="C98" s="55" t="s">
        <v>141</v>
      </c>
      <c r="D98" s="55" t="s">
        <v>142</v>
      </c>
      <c r="E98" s="50">
        <v>4980000000</v>
      </c>
      <c r="F98" s="150"/>
      <c r="G98" s="1088">
        <v>43494</v>
      </c>
      <c r="H98" s="141"/>
      <c r="I98" s="74">
        <f>100/78.05</f>
        <v>1.2812299807815504</v>
      </c>
      <c r="J98" s="32" t="s">
        <v>335</v>
      </c>
      <c r="K98" s="50">
        <f>+E98/I98</f>
        <v>3886889999.9999995</v>
      </c>
      <c r="L98" s="164" t="s">
        <v>341</v>
      </c>
      <c r="M98" s="54" t="s">
        <v>952</v>
      </c>
    </row>
    <row r="99" spans="1:14" ht="14.25" x14ac:dyDescent="0.2">
      <c r="A99" s="172" t="s">
        <v>529</v>
      </c>
      <c r="B99" s="353" t="s">
        <v>1022</v>
      </c>
      <c r="C99" s="55" t="s">
        <v>141</v>
      </c>
      <c r="D99" s="55" t="s">
        <v>142</v>
      </c>
      <c r="E99" s="50">
        <v>645000000</v>
      </c>
      <c r="F99" s="150"/>
      <c r="G99" s="1088">
        <v>43495</v>
      </c>
      <c r="H99" s="141"/>
      <c r="I99" s="74">
        <f>100/78.05</f>
        <v>1.2812299807815504</v>
      </c>
      <c r="J99" s="32" t="s">
        <v>335</v>
      </c>
      <c r="K99" s="50">
        <f>+E99/I99</f>
        <v>503422499.99999994</v>
      </c>
      <c r="L99" s="164" t="s">
        <v>341</v>
      </c>
      <c r="M99" s="54" t="s">
        <v>952</v>
      </c>
    </row>
    <row r="100" spans="1:14" ht="14.25" x14ac:dyDescent="0.2">
      <c r="A100" s="172" t="s">
        <v>529</v>
      </c>
      <c r="B100" s="353" t="s">
        <v>1022</v>
      </c>
      <c r="C100" s="55" t="s">
        <v>141</v>
      </c>
      <c r="D100" s="55" t="s">
        <v>142</v>
      </c>
      <c r="E100" s="50">
        <v>16875000000</v>
      </c>
      <c r="F100" s="150"/>
      <c r="G100" s="1088">
        <v>43497</v>
      </c>
      <c r="H100" s="141"/>
      <c r="I100" s="74">
        <f>100/78.05</f>
        <v>1.2812299807815504</v>
      </c>
      <c r="J100" s="32" t="s">
        <v>335</v>
      </c>
      <c r="K100" s="50">
        <f>+E100/I100</f>
        <v>13170937500</v>
      </c>
      <c r="L100" s="164" t="s">
        <v>341</v>
      </c>
      <c r="M100" s="54" t="s">
        <v>952</v>
      </c>
    </row>
    <row r="101" spans="1:14" ht="14.25" x14ac:dyDescent="0.2">
      <c r="A101" s="172" t="s">
        <v>529</v>
      </c>
      <c r="B101" s="353" t="s">
        <v>1022</v>
      </c>
      <c r="C101" s="55" t="s">
        <v>141</v>
      </c>
      <c r="D101" s="55" t="s">
        <v>142</v>
      </c>
      <c r="E101" s="50">
        <v>9562500000</v>
      </c>
      <c r="F101" s="150"/>
      <c r="G101" s="1088">
        <v>43504</v>
      </c>
      <c r="H101" s="141"/>
      <c r="I101" s="74">
        <f>100.6/78.05</f>
        <v>1.2889173606662396</v>
      </c>
      <c r="J101" s="32" t="s">
        <v>337</v>
      </c>
      <c r="K101" s="50">
        <f>+E101/I101</f>
        <v>7419017147.1172962</v>
      </c>
      <c r="L101" s="164" t="s">
        <v>341</v>
      </c>
      <c r="M101" s="54" t="s">
        <v>951</v>
      </c>
    </row>
    <row r="102" spans="1:14" ht="14.25" x14ac:dyDescent="0.2">
      <c r="A102" s="172" t="s">
        <v>529</v>
      </c>
      <c r="B102" s="353" t="s">
        <v>1022</v>
      </c>
      <c r="C102" s="55" t="s">
        <v>141</v>
      </c>
      <c r="D102" s="55" t="s">
        <v>142</v>
      </c>
      <c r="E102" s="50">
        <v>9562500000</v>
      </c>
      <c r="F102" s="150"/>
      <c r="G102" s="1088">
        <v>43504</v>
      </c>
      <c r="H102" s="141"/>
      <c r="I102" s="74">
        <f>100.6/78.05</f>
        <v>1.2889173606662396</v>
      </c>
      <c r="J102" s="32" t="s">
        <v>337</v>
      </c>
      <c r="K102" s="50">
        <f>+E102/I102</f>
        <v>7419017147.1172962</v>
      </c>
      <c r="L102" s="164" t="s">
        <v>341</v>
      </c>
      <c r="M102" s="54" t="s">
        <v>951</v>
      </c>
    </row>
    <row r="103" spans="1:14" ht="14.25" x14ac:dyDescent="0.2">
      <c r="A103" s="172" t="s">
        <v>529</v>
      </c>
      <c r="B103" s="353" t="s">
        <v>1022</v>
      </c>
      <c r="C103" s="55" t="s">
        <v>141</v>
      </c>
      <c r="D103" s="55" t="s">
        <v>142</v>
      </c>
      <c r="E103" s="50">
        <v>1600000000</v>
      </c>
      <c r="F103" s="150"/>
      <c r="G103" s="1088">
        <v>43518</v>
      </c>
      <c r="H103" s="141"/>
      <c r="I103" s="74">
        <f>100.6/78.05</f>
        <v>1.2889173606662396</v>
      </c>
      <c r="J103" s="32" t="s">
        <v>337</v>
      </c>
      <c r="K103" s="50">
        <f>+E103/I103</f>
        <v>1241351888.6679921</v>
      </c>
      <c r="L103" s="164" t="s">
        <v>341</v>
      </c>
      <c r="M103" s="54" t="s">
        <v>950</v>
      </c>
    </row>
    <row r="104" spans="1:14" ht="14.25" x14ac:dyDescent="0.2">
      <c r="A104" s="172"/>
      <c r="B104" s="353" t="s">
        <v>1022</v>
      </c>
      <c r="C104" s="55" t="s">
        <v>141</v>
      </c>
      <c r="D104" s="55" t="s">
        <v>142</v>
      </c>
      <c r="E104" s="50">
        <v>1500000000</v>
      </c>
      <c r="F104" s="150"/>
      <c r="G104" s="1088">
        <v>43521</v>
      </c>
      <c r="H104" s="141"/>
      <c r="I104" s="74">
        <f>100.6/78.05</f>
        <v>1.2889173606662396</v>
      </c>
      <c r="J104" s="32" t="s">
        <v>337</v>
      </c>
      <c r="K104" s="50">
        <f>+E104/I104</f>
        <v>1163767395.6262424</v>
      </c>
      <c r="L104" s="164" t="s">
        <v>341</v>
      </c>
      <c r="M104" s="54" t="s">
        <v>950</v>
      </c>
    </row>
    <row r="105" spans="1:14" ht="14.25" x14ac:dyDescent="0.2">
      <c r="A105" s="172"/>
      <c r="B105" s="353" t="s">
        <v>1022</v>
      </c>
      <c r="C105" s="55" t="s">
        <v>141</v>
      </c>
      <c r="D105" s="55" t="s">
        <v>142</v>
      </c>
      <c r="E105" s="50">
        <v>3275000004.98</v>
      </c>
      <c r="F105" s="150"/>
      <c r="G105" s="1088">
        <v>43522</v>
      </c>
      <c r="H105" s="141"/>
      <c r="I105" s="74">
        <f>100.6/78.05</f>
        <v>1.2889173606662396</v>
      </c>
      <c r="J105" s="32" t="s">
        <v>337</v>
      </c>
      <c r="K105" s="50">
        <f>+E105/I105</f>
        <v>2540892150.9810038</v>
      </c>
      <c r="L105" s="164" t="s">
        <v>341</v>
      </c>
      <c r="M105" s="54" t="s">
        <v>950</v>
      </c>
    </row>
    <row r="106" spans="1:14" ht="14.25" x14ac:dyDescent="0.2">
      <c r="A106" s="172" t="s">
        <v>529</v>
      </c>
      <c r="B106" s="353" t="s">
        <v>1022</v>
      </c>
      <c r="C106" s="55" t="s">
        <v>141</v>
      </c>
      <c r="D106" s="55" t="s">
        <v>142</v>
      </c>
      <c r="E106" s="50">
        <v>4500000000</v>
      </c>
      <c r="F106" s="150"/>
      <c r="G106" s="1088">
        <v>43544</v>
      </c>
      <c r="H106" s="141"/>
      <c r="I106" s="74">
        <f>101.18/78.05</f>
        <v>1.2963484945547727</v>
      </c>
      <c r="J106" s="32" t="s">
        <v>342</v>
      </c>
      <c r="K106" s="50">
        <f>+E106/I106</f>
        <v>3471288792.2514324</v>
      </c>
      <c r="L106" s="164" t="s">
        <v>341</v>
      </c>
      <c r="M106" s="54" t="s">
        <v>948</v>
      </c>
      <c r="N106" s="166" t="s">
        <v>949</v>
      </c>
    </row>
    <row r="107" spans="1:14" ht="14.25" x14ac:dyDescent="0.2">
      <c r="A107" s="172"/>
      <c r="B107" s="353" t="s">
        <v>1022</v>
      </c>
      <c r="C107" s="55" t="s">
        <v>141</v>
      </c>
      <c r="D107" s="55" t="s">
        <v>142</v>
      </c>
      <c r="E107" s="50">
        <v>13500000000</v>
      </c>
      <c r="F107" s="150"/>
      <c r="G107" s="1088">
        <v>43543</v>
      </c>
      <c r="H107" s="141"/>
      <c r="I107" s="74">
        <f>101.18/78.05</f>
        <v>1.2963484945547727</v>
      </c>
      <c r="J107" s="32" t="s">
        <v>342</v>
      </c>
      <c r="K107" s="50">
        <f>+E107/I107</f>
        <v>10413866376.754297</v>
      </c>
      <c r="L107" s="164" t="s">
        <v>341</v>
      </c>
      <c r="M107" s="54" t="s">
        <v>948</v>
      </c>
    </row>
    <row r="108" spans="1:14" ht="14.25" x14ac:dyDescent="0.2">
      <c r="A108" s="172" t="s">
        <v>529</v>
      </c>
      <c r="B108" s="353" t="s">
        <v>1022</v>
      </c>
      <c r="C108" s="55" t="s">
        <v>141</v>
      </c>
      <c r="D108" s="55" t="s">
        <v>142</v>
      </c>
      <c r="E108" s="50">
        <v>13500000000</v>
      </c>
      <c r="F108" s="150"/>
      <c r="G108" s="1088">
        <v>43546</v>
      </c>
      <c r="H108" s="141"/>
      <c r="I108" s="74">
        <f>101.18/78.05</f>
        <v>1.2963484945547727</v>
      </c>
      <c r="J108" s="32" t="s">
        <v>342</v>
      </c>
      <c r="K108" s="50">
        <f>+E108/I108</f>
        <v>10413866376.754297</v>
      </c>
      <c r="L108" s="164" t="s">
        <v>341</v>
      </c>
      <c r="M108" s="54" t="s">
        <v>947</v>
      </c>
    </row>
    <row r="109" spans="1:14" ht="14.25" x14ac:dyDescent="0.2">
      <c r="A109" s="172" t="s">
        <v>529</v>
      </c>
      <c r="B109" s="353" t="s">
        <v>1022</v>
      </c>
      <c r="C109" s="55" t="s">
        <v>141</v>
      </c>
      <c r="D109" s="55" t="s">
        <v>142</v>
      </c>
      <c r="E109" s="50">
        <v>8000000000</v>
      </c>
      <c r="F109" s="150"/>
      <c r="G109" s="1088">
        <v>43551</v>
      </c>
      <c r="H109" s="141"/>
      <c r="I109" s="74">
        <f>101.18/78.05</f>
        <v>1.2963484945547727</v>
      </c>
      <c r="J109" s="32" t="s">
        <v>342</v>
      </c>
      <c r="K109" s="50">
        <f>+E109/I109</f>
        <v>6171180075.113658</v>
      </c>
      <c r="L109" s="164" t="s">
        <v>341</v>
      </c>
      <c r="M109" s="54"/>
    </row>
    <row r="110" spans="1:14" ht="14.25" x14ac:dyDescent="0.2">
      <c r="A110" s="172" t="s">
        <v>529</v>
      </c>
      <c r="B110" s="353" t="s">
        <v>1022</v>
      </c>
      <c r="C110" s="55" t="s">
        <v>141</v>
      </c>
      <c r="D110" s="55" t="s">
        <v>142</v>
      </c>
      <c r="E110" s="50">
        <v>1245000000</v>
      </c>
      <c r="F110" s="150"/>
      <c r="G110" s="1088">
        <v>43558</v>
      </c>
      <c r="H110" s="141"/>
      <c r="I110" s="74">
        <f>101.62/78.05</f>
        <v>1.3019859064702115</v>
      </c>
      <c r="J110" s="32" t="s">
        <v>346</v>
      </c>
      <c r="K110" s="50">
        <f>+E110/I110</f>
        <v>956231548.90769529</v>
      </c>
      <c r="L110" s="164" t="s">
        <v>341</v>
      </c>
      <c r="M110" s="54" t="s">
        <v>946</v>
      </c>
    </row>
    <row r="111" spans="1:14" ht="14.25" x14ac:dyDescent="0.2">
      <c r="A111" s="172"/>
      <c r="B111" s="353" t="s">
        <v>1022</v>
      </c>
      <c r="C111" s="55" t="s">
        <v>141</v>
      </c>
      <c r="D111" s="55" t="s">
        <v>142</v>
      </c>
      <c r="E111" s="50">
        <v>1494000000</v>
      </c>
      <c r="F111" s="150"/>
      <c r="G111" s="1088">
        <v>43559</v>
      </c>
      <c r="H111" s="141"/>
      <c r="I111" s="74">
        <f>101.62/78.05</f>
        <v>1.3019859064702115</v>
      </c>
      <c r="J111" s="32" t="s">
        <v>346</v>
      </c>
      <c r="K111" s="50">
        <f>+E111/I111</f>
        <v>1147477858.6892343</v>
      </c>
      <c r="L111" s="164" t="s">
        <v>341</v>
      </c>
      <c r="M111" s="54" t="s">
        <v>946</v>
      </c>
    </row>
    <row r="112" spans="1:14" ht="14.25" x14ac:dyDescent="0.2">
      <c r="A112" s="172"/>
      <c r="B112" s="353" t="s">
        <v>1022</v>
      </c>
      <c r="C112" s="55" t="s">
        <v>141</v>
      </c>
      <c r="D112" s="55" t="s">
        <v>142</v>
      </c>
      <c r="E112" s="50">
        <v>10261000000</v>
      </c>
      <c r="F112" s="150"/>
      <c r="G112" s="1088">
        <v>43560</v>
      </c>
      <c r="H112" s="141"/>
      <c r="I112" s="74">
        <f>101.62/78.05</f>
        <v>1.3019859064702115</v>
      </c>
      <c r="J112" s="32" t="s">
        <v>346</v>
      </c>
      <c r="K112" s="50">
        <f>+E112/I112</f>
        <v>7881037689.4312134</v>
      </c>
      <c r="L112" s="164" t="s">
        <v>341</v>
      </c>
      <c r="M112" s="54" t="s">
        <v>946</v>
      </c>
    </row>
    <row r="113" spans="1:14" ht="14.25" x14ac:dyDescent="0.2">
      <c r="A113" s="172"/>
      <c r="B113" s="353" t="s">
        <v>1022</v>
      </c>
      <c r="C113" s="55" t="s">
        <v>141</v>
      </c>
      <c r="D113" s="55" t="s">
        <v>142</v>
      </c>
      <c r="E113" s="50">
        <v>8527000000</v>
      </c>
      <c r="F113" s="150"/>
      <c r="G113" s="1088">
        <v>43567</v>
      </c>
      <c r="H113" s="141"/>
      <c r="I113" s="74">
        <f>101.62/78.05</f>
        <v>1.3019859064702115</v>
      </c>
      <c r="J113" s="32" t="s">
        <v>346</v>
      </c>
      <c r="K113" s="50">
        <f>+E113/I113</f>
        <v>6549226038.1814594</v>
      </c>
      <c r="L113" s="164" t="s">
        <v>341</v>
      </c>
      <c r="M113" s="54" t="s">
        <v>945</v>
      </c>
    </row>
    <row r="114" spans="1:14" ht="14.25" x14ac:dyDescent="0.2">
      <c r="A114" s="172" t="s">
        <v>529</v>
      </c>
      <c r="B114" s="353" t="s">
        <v>1022</v>
      </c>
      <c r="C114" s="55" t="s">
        <v>141</v>
      </c>
      <c r="D114" s="55" t="s">
        <v>142</v>
      </c>
      <c r="E114" s="50">
        <v>1494000000</v>
      </c>
      <c r="F114" s="150"/>
      <c r="G114" s="1088">
        <v>43570</v>
      </c>
      <c r="H114" s="141"/>
      <c r="I114" s="74">
        <f>101.62/78.05</f>
        <v>1.3019859064702115</v>
      </c>
      <c r="J114" s="32" t="s">
        <v>346</v>
      </c>
      <c r="K114" s="50">
        <f>+E114/I114</f>
        <v>1147477858.6892343</v>
      </c>
      <c r="L114" s="164" t="s">
        <v>341</v>
      </c>
      <c r="M114" s="54" t="s">
        <v>944</v>
      </c>
    </row>
    <row r="115" spans="1:14" ht="14.25" x14ac:dyDescent="0.2">
      <c r="A115" s="172"/>
      <c r="B115" s="353" t="s">
        <v>1022</v>
      </c>
      <c r="C115" s="55" t="s">
        <v>141</v>
      </c>
      <c r="D115" s="55" t="s">
        <v>142</v>
      </c>
      <c r="E115" s="50">
        <v>4500000000</v>
      </c>
      <c r="F115" s="150"/>
      <c r="G115" s="1088">
        <v>43579</v>
      </c>
      <c r="H115" s="141"/>
      <c r="I115" s="74">
        <f>101.62/78.05</f>
        <v>1.3019859064702115</v>
      </c>
      <c r="J115" s="32" t="s">
        <v>346</v>
      </c>
      <c r="K115" s="50">
        <f>+E115/I115</f>
        <v>3456258610.5097418</v>
      </c>
      <c r="L115" s="164" t="s">
        <v>341</v>
      </c>
      <c r="M115" s="54" t="s">
        <v>944</v>
      </c>
      <c r="N115" s="220"/>
    </row>
    <row r="116" spans="1:14" ht="14.25" x14ac:dyDescent="0.2">
      <c r="A116" s="172"/>
      <c r="B116" s="353" t="s">
        <v>1022</v>
      </c>
      <c r="C116" s="55" t="s">
        <v>141</v>
      </c>
      <c r="D116" s="55" t="s">
        <v>142</v>
      </c>
      <c r="E116" s="50">
        <v>4500000000</v>
      </c>
      <c r="F116" s="150"/>
      <c r="G116" s="1088">
        <v>43579</v>
      </c>
      <c r="H116" s="141"/>
      <c r="I116" s="74">
        <f>101.62/78.05</f>
        <v>1.3019859064702115</v>
      </c>
      <c r="J116" s="32" t="s">
        <v>346</v>
      </c>
      <c r="K116" s="50">
        <f>+E116/I116</f>
        <v>3456258610.5097418</v>
      </c>
      <c r="L116" s="164" t="s">
        <v>341</v>
      </c>
      <c r="M116" s="54" t="s">
        <v>944</v>
      </c>
      <c r="N116" s="220"/>
    </row>
    <row r="117" spans="1:14" ht="14.25" x14ac:dyDescent="0.2">
      <c r="A117" s="172"/>
      <c r="B117" s="353" t="s">
        <v>1022</v>
      </c>
      <c r="C117" s="55" t="s">
        <v>141</v>
      </c>
      <c r="D117" s="55" t="s">
        <v>142</v>
      </c>
      <c r="E117" s="50">
        <v>498000000</v>
      </c>
      <c r="F117" s="150"/>
      <c r="G117" s="1088">
        <v>43578</v>
      </c>
      <c r="H117" s="141"/>
      <c r="I117" s="74">
        <f>101.62/78.05</f>
        <v>1.3019859064702115</v>
      </c>
      <c r="J117" s="32" t="s">
        <v>346</v>
      </c>
      <c r="K117" s="50">
        <f>+E117/I117</f>
        <v>382492619.56307811</v>
      </c>
      <c r="L117" s="164" t="s">
        <v>341</v>
      </c>
      <c r="M117" s="54" t="s">
        <v>944</v>
      </c>
    </row>
    <row r="118" spans="1:14" ht="14.25" x14ac:dyDescent="0.2">
      <c r="A118" s="172"/>
      <c r="B118" s="353" t="s">
        <v>1022</v>
      </c>
      <c r="C118" s="55" t="s">
        <v>141</v>
      </c>
      <c r="D118" s="55" t="s">
        <v>142</v>
      </c>
      <c r="E118" s="50">
        <v>740000000</v>
      </c>
      <c r="F118" s="150"/>
      <c r="G118" s="1088">
        <v>43579</v>
      </c>
      <c r="H118" s="141"/>
      <c r="I118" s="74">
        <f>101.62/78.05</f>
        <v>1.3019859064702115</v>
      </c>
      <c r="J118" s="32" t="s">
        <v>346</v>
      </c>
      <c r="K118" s="50">
        <f>+E118/I118</f>
        <v>568362527.061602</v>
      </c>
      <c r="L118" s="164" t="s">
        <v>341</v>
      </c>
      <c r="M118" s="54" t="s">
        <v>944</v>
      </c>
    </row>
    <row r="119" spans="1:14" ht="14.25" x14ac:dyDescent="0.2">
      <c r="A119" s="172" t="s">
        <v>529</v>
      </c>
      <c r="B119" s="353" t="s">
        <v>1022</v>
      </c>
      <c r="C119" s="55" t="s">
        <v>141</v>
      </c>
      <c r="D119" s="55" t="s">
        <v>142</v>
      </c>
      <c r="E119" s="50">
        <v>4875000000</v>
      </c>
      <c r="F119" s="150"/>
      <c r="G119" s="1088">
        <v>43581</v>
      </c>
      <c r="H119" s="141"/>
      <c r="I119" s="74">
        <f>101.62/78.05</f>
        <v>1.3019859064702115</v>
      </c>
      <c r="J119" s="32" t="s">
        <v>346</v>
      </c>
      <c r="K119" s="50">
        <f>+E119/I119</f>
        <v>3744280161.3855538</v>
      </c>
      <c r="L119" s="164" t="s">
        <v>398</v>
      </c>
      <c r="M119" s="54" t="s">
        <v>943</v>
      </c>
    </row>
    <row r="120" spans="1:14" ht="14.25" x14ac:dyDescent="0.2">
      <c r="A120" s="172" t="s">
        <v>529</v>
      </c>
      <c r="B120" s="353" t="s">
        <v>1022</v>
      </c>
      <c r="C120" s="55" t="s">
        <v>141</v>
      </c>
      <c r="D120" s="55" t="s">
        <v>142</v>
      </c>
      <c r="E120" s="50">
        <v>3366000000</v>
      </c>
      <c r="F120" s="150"/>
      <c r="G120" s="1088">
        <v>43591</v>
      </c>
      <c r="H120" s="141"/>
      <c r="I120" s="74">
        <f>102.12/78.05</f>
        <v>1.3083920563741192</v>
      </c>
      <c r="J120" s="32" t="s">
        <v>400</v>
      </c>
      <c r="K120" s="50">
        <f>+E120/I120</f>
        <v>2572623384.253819</v>
      </c>
      <c r="L120" s="164" t="s">
        <v>398</v>
      </c>
      <c r="M120" s="54" t="s">
        <v>942</v>
      </c>
    </row>
    <row r="121" spans="1:14" ht="14.25" x14ac:dyDescent="0.2">
      <c r="A121" s="172"/>
      <c r="B121" s="353" t="s">
        <v>1022</v>
      </c>
      <c r="C121" s="55" t="s">
        <v>141</v>
      </c>
      <c r="D121" s="55" t="s">
        <v>142</v>
      </c>
      <c r="E121" s="50">
        <v>4625000000</v>
      </c>
      <c r="F121" s="150"/>
      <c r="G121" s="1088">
        <v>44120</v>
      </c>
      <c r="H121" s="141"/>
      <c r="I121" s="74">
        <f>[26]IPC!$S$18/78.05</f>
        <v>1.3490070467648945</v>
      </c>
      <c r="J121" s="32" t="s">
        <v>821</v>
      </c>
      <c r="K121" s="50">
        <f>+E121/I121</f>
        <v>3428447620.8566813</v>
      </c>
      <c r="L121" s="164" t="s">
        <v>341</v>
      </c>
      <c r="M121" s="54" t="s">
        <v>995</v>
      </c>
    </row>
    <row r="122" spans="1:14" ht="14.25" x14ac:dyDescent="0.2">
      <c r="A122" s="172"/>
      <c r="B122" s="353" t="s">
        <v>1022</v>
      </c>
      <c r="C122" s="55" t="s">
        <v>141</v>
      </c>
      <c r="D122" s="55" t="s">
        <v>142</v>
      </c>
      <c r="E122" s="50">
        <v>6937500000</v>
      </c>
      <c r="F122" s="150"/>
      <c r="G122" s="1088">
        <v>44124</v>
      </c>
      <c r="H122" s="141"/>
      <c r="I122" s="74">
        <f>[26]IPC!$S$18/78.05</f>
        <v>1.3490070467648945</v>
      </c>
      <c r="J122" s="32" t="s">
        <v>821</v>
      </c>
      <c r="K122" s="50">
        <f>+E122/I122</f>
        <v>5142671431.2850218</v>
      </c>
      <c r="L122" s="164" t="s">
        <v>341</v>
      </c>
      <c r="M122" s="54" t="s">
        <v>995</v>
      </c>
    </row>
    <row r="123" spans="1:14" ht="14.25" x14ac:dyDescent="0.2">
      <c r="A123" s="172"/>
      <c r="B123" s="353" t="s">
        <v>1022</v>
      </c>
      <c r="C123" s="55" t="s">
        <v>141</v>
      </c>
      <c r="D123" s="55" t="s">
        <v>142</v>
      </c>
      <c r="E123" s="50">
        <v>6937500000</v>
      </c>
      <c r="F123" s="150"/>
      <c r="G123" s="1088">
        <v>44124</v>
      </c>
      <c r="H123" s="141"/>
      <c r="I123" s="74">
        <f>[26]IPC!$S$18/78.05</f>
        <v>1.3490070467648945</v>
      </c>
      <c r="J123" s="32" t="s">
        <v>821</v>
      </c>
      <c r="K123" s="50">
        <f>+E123/I123</f>
        <v>5142671431.2850218</v>
      </c>
      <c r="L123" s="164" t="s">
        <v>341</v>
      </c>
      <c r="M123" s="54" t="s">
        <v>995</v>
      </c>
    </row>
    <row r="124" spans="1:14" ht="14.25" x14ac:dyDescent="0.2">
      <c r="A124" s="172"/>
      <c r="B124" s="353" t="s">
        <v>1022</v>
      </c>
      <c r="C124" s="55" t="s">
        <v>141</v>
      </c>
      <c r="D124" s="55" t="s">
        <v>142</v>
      </c>
      <c r="E124" s="50">
        <v>2750000000</v>
      </c>
      <c r="F124" s="150"/>
      <c r="G124" s="1088">
        <v>44216</v>
      </c>
      <c r="H124" s="141"/>
      <c r="I124" s="74">
        <f>[26]IPC!$S$21/78.05</f>
        <v>1.3514413837283794</v>
      </c>
      <c r="J124" s="32" t="s">
        <v>1113</v>
      </c>
      <c r="K124" s="50">
        <f>+E124/I124</f>
        <v>2034864429.2756917</v>
      </c>
      <c r="L124" s="164" t="s">
        <v>341</v>
      </c>
      <c r="M124" s="300"/>
    </row>
    <row r="125" spans="1:14" ht="14.25" x14ac:dyDescent="0.2">
      <c r="A125" s="172"/>
      <c r="B125" s="353" t="s">
        <v>1022</v>
      </c>
      <c r="C125" s="55" t="s">
        <v>141</v>
      </c>
      <c r="D125" s="55" t="s">
        <v>142</v>
      </c>
      <c r="E125" s="50">
        <v>4125000000</v>
      </c>
      <c r="F125" s="150"/>
      <c r="G125" s="1088">
        <v>44216</v>
      </c>
      <c r="H125" s="141"/>
      <c r="I125" s="74">
        <f>[26]IPC!$S$21/78.05</f>
        <v>1.3514413837283794</v>
      </c>
      <c r="J125" s="32" t="s">
        <v>1113</v>
      </c>
      <c r="K125" s="50">
        <f>+E125/I125</f>
        <v>3052296643.9135375</v>
      </c>
      <c r="L125" s="164" t="s">
        <v>341</v>
      </c>
      <c r="M125" s="300"/>
    </row>
    <row r="126" spans="1:14" ht="14.25" x14ac:dyDescent="0.2">
      <c r="A126" s="172"/>
      <c r="B126" s="353" t="s">
        <v>1022</v>
      </c>
      <c r="C126" s="55" t="s">
        <v>141</v>
      </c>
      <c r="D126" s="55" t="s">
        <v>142</v>
      </c>
      <c r="E126" s="50">
        <v>4125000000</v>
      </c>
      <c r="F126" s="150"/>
      <c r="G126" s="1088">
        <v>44216</v>
      </c>
      <c r="H126" s="141"/>
      <c r="I126" s="74">
        <f>[26]IPC!$S$21/78.05</f>
        <v>1.3514413837283794</v>
      </c>
      <c r="J126" s="32" t="s">
        <v>1113</v>
      </c>
      <c r="K126" s="50">
        <f>+E126/I126</f>
        <v>3052296643.9135375</v>
      </c>
      <c r="L126" s="164" t="s">
        <v>341</v>
      </c>
      <c r="M126" s="300"/>
    </row>
    <row r="127" spans="1:14" ht="14.25" hidden="1" x14ac:dyDescent="0.2">
      <c r="A127" s="172"/>
      <c r="B127" s="353"/>
      <c r="C127" s="55"/>
      <c r="D127" s="55"/>
      <c r="E127" s="50"/>
      <c r="F127" s="150"/>
      <c r="G127" s="1088"/>
      <c r="H127" s="141"/>
      <c r="I127" s="74"/>
      <c r="J127" s="32"/>
      <c r="K127" s="50"/>
      <c r="L127" s="164"/>
      <c r="M127" s="54"/>
    </row>
    <row r="128" spans="1:14" ht="14.25" hidden="1" x14ac:dyDescent="0.2">
      <c r="A128" s="172"/>
      <c r="B128" s="353"/>
      <c r="C128" s="55"/>
      <c r="D128" s="55"/>
      <c r="E128" s="50"/>
      <c r="F128" s="150"/>
      <c r="G128" s="1088"/>
      <c r="H128" s="141"/>
      <c r="I128" s="74"/>
      <c r="J128" s="32"/>
      <c r="K128" s="50"/>
      <c r="L128" s="164"/>
      <c r="M128" s="54"/>
    </row>
    <row r="129" spans="1:18" ht="14.25" hidden="1" x14ac:dyDescent="0.2">
      <c r="A129" s="172"/>
      <c r="B129" s="353"/>
      <c r="C129" s="55"/>
      <c r="D129" s="55"/>
      <c r="E129" s="50"/>
      <c r="F129" s="150"/>
      <c r="G129" s="1088"/>
      <c r="H129" s="141"/>
      <c r="I129" s="74"/>
      <c r="J129" s="32"/>
      <c r="K129" s="50"/>
      <c r="L129" s="164"/>
      <c r="M129" s="54"/>
    </row>
    <row r="130" spans="1:18" ht="14.25" hidden="1" x14ac:dyDescent="0.2">
      <c r="A130" s="172"/>
      <c r="B130" s="353"/>
      <c r="C130" s="55"/>
      <c r="D130" s="55"/>
      <c r="E130" s="50"/>
      <c r="F130" s="150"/>
      <c r="G130" s="1088"/>
      <c r="H130" s="141"/>
      <c r="I130" s="74"/>
      <c r="J130" s="32"/>
      <c r="K130" s="50"/>
      <c r="L130" s="164"/>
      <c r="M130" s="54"/>
    </row>
    <row r="131" spans="1:18" ht="14.25" hidden="1" x14ac:dyDescent="0.2">
      <c r="A131" s="172"/>
      <c r="B131" s="353"/>
      <c r="C131" s="55"/>
      <c r="D131" s="55"/>
      <c r="E131" s="50"/>
      <c r="F131" s="150"/>
      <c r="G131" s="1088"/>
      <c r="H131" s="141"/>
      <c r="I131" s="74"/>
      <c r="J131" s="32"/>
      <c r="K131" s="50"/>
      <c r="L131" s="164"/>
      <c r="M131" s="54"/>
    </row>
    <row r="132" spans="1:18" ht="14.25" hidden="1" x14ac:dyDescent="0.2">
      <c r="A132" s="172"/>
      <c r="B132" s="353"/>
      <c r="C132" s="55"/>
      <c r="D132" s="55"/>
      <c r="E132" s="50"/>
      <c r="F132" s="150"/>
      <c r="G132" s="1088"/>
      <c r="H132" s="141"/>
      <c r="I132" s="74"/>
      <c r="J132" s="32"/>
      <c r="K132" s="50"/>
      <c r="L132" s="164"/>
      <c r="M132" s="54"/>
    </row>
    <row r="133" spans="1:18" ht="14.25" hidden="1" x14ac:dyDescent="0.2">
      <c r="A133" s="172"/>
      <c r="B133" s="353"/>
      <c r="C133" s="55"/>
      <c r="D133" s="55"/>
      <c r="E133" s="50"/>
      <c r="F133" s="150"/>
      <c r="G133" s="1088"/>
      <c r="H133" s="141"/>
      <c r="I133" s="74"/>
      <c r="J133" s="32"/>
      <c r="K133" s="50"/>
      <c r="L133" s="164"/>
      <c r="M133" s="54"/>
    </row>
    <row r="134" spans="1:18" ht="15" hidden="1" x14ac:dyDescent="0.2">
      <c r="A134" s="172" t="s">
        <v>529</v>
      </c>
      <c r="B134" s="353"/>
      <c r="C134" s="55"/>
      <c r="D134" s="114" t="s">
        <v>172</v>
      </c>
      <c r="E134" s="230">
        <f>SUM(E15:E123)</f>
        <v>402847324524.47998</v>
      </c>
      <c r="F134" s="150"/>
      <c r="G134" s="1088"/>
      <c r="H134" s="141"/>
      <c r="I134" s="50"/>
      <c r="J134" s="50"/>
      <c r="K134" s="230">
        <f>SUM(K15:K123)</f>
        <v>322731687608.57544</v>
      </c>
      <c r="L134" s="164"/>
      <c r="M134" s="54"/>
    </row>
    <row r="135" spans="1:18" ht="14.25" x14ac:dyDescent="0.2">
      <c r="A135" s="172" t="s">
        <v>529</v>
      </c>
      <c r="B135" s="353" t="s">
        <v>1020</v>
      </c>
      <c r="C135" s="55" t="s">
        <v>141</v>
      </c>
      <c r="D135" s="55" t="s">
        <v>173</v>
      </c>
      <c r="E135" s="50">
        <v>578332629.87</v>
      </c>
      <c r="F135" s="150"/>
      <c r="G135" s="1088">
        <v>42278</v>
      </c>
      <c r="H135" s="141"/>
      <c r="I135" s="39">
        <f>123.78/111.82</f>
        <v>1.1069576104453587</v>
      </c>
      <c r="J135" s="32" t="s">
        <v>174</v>
      </c>
      <c r="K135" s="50">
        <f>+E135/I135</f>
        <v>522452372.53242362</v>
      </c>
      <c r="L135" s="164" t="s">
        <v>1021</v>
      </c>
      <c r="M135" s="54"/>
    </row>
    <row r="136" spans="1:18" ht="14.25" x14ac:dyDescent="0.2">
      <c r="A136" s="172" t="s">
        <v>529</v>
      </c>
      <c r="B136" s="353" t="s">
        <v>1020</v>
      </c>
      <c r="C136" s="55" t="s">
        <v>141</v>
      </c>
      <c r="D136" s="55" t="s">
        <v>173</v>
      </c>
      <c r="E136" s="50">
        <v>985800898.62</v>
      </c>
      <c r="F136" s="150"/>
      <c r="G136" s="1088">
        <v>42369</v>
      </c>
      <c r="H136" s="141"/>
      <c r="I136" s="74">
        <f>125.37/111.82</f>
        <v>1.1211768914326596</v>
      </c>
      <c r="J136" s="32" t="s">
        <v>166</v>
      </c>
      <c r="K136" s="50">
        <v>808679767</v>
      </c>
      <c r="L136" s="164" t="s">
        <v>1021</v>
      </c>
      <c r="M136" s="54"/>
    </row>
    <row r="137" spans="1:18" ht="14.25" x14ac:dyDescent="0.2">
      <c r="A137" s="172"/>
      <c r="B137" s="353" t="s">
        <v>1020</v>
      </c>
      <c r="C137" s="55" t="s">
        <v>141</v>
      </c>
      <c r="D137" s="55" t="s">
        <v>173</v>
      </c>
      <c r="E137" s="50">
        <v>-79127831.329999998</v>
      </c>
      <c r="F137" s="150"/>
      <c r="G137" s="1088">
        <v>42614</v>
      </c>
      <c r="H137" s="141"/>
      <c r="I137" s="74"/>
      <c r="J137" s="32"/>
      <c r="K137" s="50">
        <v>-66637100</v>
      </c>
      <c r="L137" s="164" t="s">
        <v>1019</v>
      </c>
      <c r="M137" s="54"/>
    </row>
    <row r="138" spans="1:18" ht="15" x14ac:dyDescent="0.2">
      <c r="A138" s="172" t="s">
        <v>529</v>
      </c>
      <c r="B138" s="345" t="s">
        <v>829</v>
      </c>
      <c r="C138" s="56"/>
      <c r="D138" s="56"/>
      <c r="E138" s="229">
        <f>+E134+E135+E136+E137</f>
        <v>404332330221.63995</v>
      </c>
      <c r="F138" s="150"/>
      <c r="G138" s="1088"/>
      <c r="H138" s="141"/>
      <c r="I138" s="50"/>
      <c r="J138" s="50"/>
      <c r="K138" s="228">
        <f>+K134+K135+K136+K137</f>
        <v>323996182648.10785</v>
      </c>
      <c r="L138" s="168"/>
      <c r="M138" s="54"/>
    </row>
    <row r="139" spans="1:18" ht="14.25" x14ac:dyDescent="0.2">
      <c r="A139" s="172" t="s">
        <v>529</v>
      </c>
      <c r="B139" s="353"/>
      <c r="C139" s="55"/>
      <c r="D139" s="55"/>
      <c r="E139" s="156"/>
      <c r="F139" s="161"/>
      <c r="G139" s="1088"/>
      <c r="H139" s="141"/>
      <c r="I139" s="50"/>
      <c r="J139" s="50"/>
      <c r="K139" s="156"/>
      <c r="L139" s="168"/>
      <c r="M139" s="54"/>
    </row>
    <row r="140" spans="1:18" s="173" customFormat="1" ht="15" x14ac:dyDescent="0.25">
      <c r="A140" s="173" t="s">
        <v>473</v>
      </c>
      <c r="B140" s="350" t="s">
        <v>175</v>
      </c>
      <c r="C140" s="350"/>
      <c r="D140" s="350"/>
      <c r="E140" s="350"/>
      <c r="F140" s="350"/>
      <c r="G140" s="1091"/>
      <c r="H140" s="350"/>
      <c r="I140" s="350"/>
      <c r="J140" s="350"/>
      <c r="K140" s="350"/>
      <c r="L140" s="350"/>
      <c r="M140" s="175"/>
      <c r="O140" s="174"/>
      <c r="P140" s="174"/>
      <c r="Q140" s="174"/>
      <c r="R140" s="174"/>
    </row>
    <row r="141" spans="1:18" s="173" customFormat="1" ht="15" x14ac:dyDescent="0.25">
      <c r="A141" s="176" t="s">
        <v>529</v>
      </c>
      <c r="B141" s="137" t="s">
        <v>129</v>
      </c>
      <c r="C141" s="138" t="s">
        <v>130</v>
      </c>
      <c r="D141" s="138" t="s">
        <v>131</v>
      </c>
      <c r="E141" s="139" t="s">
        <v>132</v>
      </c>
      <c r="F141" s="139"/>
      <c r="G141" s="1105"/>
      <c r="H141" s="139" t="s">
        <v>133</v>
      </c>
      <c r="I141" s="139"/>
      <c r="J141" s="139"/>
      <c r="K141" s="139"/>
      <c r="L141" s="139" t="s">
        <v>96</v>
      </c>
      <c r="M141" s="175"/>
      <c r="O141" s="174"/>
      <c r="P141" s="174"/>
      <c r="Q141" s="174"/>
      <c r="R141" s="174"/>
    </row>
    <row r="142" spans="1:18" s="173" customFormat="1" ht="45" x14ac:dyDescent="0.25">
      <c r="A142" s="176" t="s">
        <v>529</v>
      </c>
      <c r="B142" s="137"/>
      <c r="C142" s="138"/>
      <c r="D142" s="138"/>
      <c r="E142" s="140" t="s">
        <v>134</v>
      </c>
      <c r="F142" s="140" t="s">
        <v>135</v>
      </c>
      <c r="G142" s="1090" t="s">
        <v>607</v>
      </c>
      <c r="H142" s="140" t="s">
        <v>136</v>
      </c>
      <c r="I142" s="140" t="s">
        <v>137</v>
      </c>
      <c r="J142" s="140" t="s">
        <v>138</v>
      </c>
      <c r="K142" s="140" t="s">
        <v>139</v>
      </c>
      <c r="L142" s="139"/>
      <c r="M142" s="175"/>
      <c r="O142" s="174"/>
      <c r="P142" s="174"/>
      <c r="Q142" s="174"/>
      <c r="R142" s="174"/>
    </row>
    <row r="143" spans="1:18" ht="14.25" x14ac:dyDescent="0.2">
      <c r="A143" s="172" t="s">
        <v>529</v>
      </c>
      <c r="B143" s="353" t="s">
        <v>140</v>
      </c>
      <c r="C143" s="348" t="s">
        <v>175</v>
      </c>
      <c r="D143" s="55" t="s">
        <v>142</v>
      </c>
      <c r="E143" s="197">
        <v>1792505269</v>
      </c>
      <c r="F143" s="145" t="s">
        <v>143</v>
      </c>
      <c r="G143" s="1094">
        <v>42278</v>
      </c>
      <c r="H143" s="159">
        <v>1630902678</v>
      </c>
      <c r="I143" s="39">
        <f>123.78/111.82</f>
        <v>1.1069576104453587</v>
      </c>
      <c r="J143" s="75" t="s">
        <v>151</v>
      </c>
      <c r="K143" s="227">
        <f>+E143/I143</f>
        <v>1619307959.1176279</v>
      </c>
      <c r="L143" s="168" t="s">
        <v>176</v>
      </c>
      <c r="M143" s="54"/>
      <c r="N143" s="1" t="s">
        <v>930</v>
      </c>
    </row>
    <row r="144" spans="1:18" ht="14.25" x14ac:dyDescent="0.2">
      <c r="A144" s="172" t="s">
        <v>529</v>
      </c>
      <c r="B144" s="353" t="s">
        <v>144</v>
      </c>
      <c r="C144" s="348" t="s">
        <v>175</v>
      </c>
      <c r="D144" s="55" t="s">
        <v>142</v>
      </c>
      <c r="E144" s="197">
        <v>1805267351.8</v>
      </c>
      <c r="F144" s="145" t="s">
        <v>143</v>
      </c>
      <c r="G144" s="1094">
        <v>42311</v>
      </c>
      <c r="H144" s="159">
        <v>1630902678</v>
      </c>
      <c r="I144" s="74">
        <f>124.62/111.82</f>
        <v>1.1144696834197818</v>
      </c>
      <c r="J144" s="76" t="s">
        <v>152</v>
      </c>
      <c r="K144" s="197">
        <f>+E144/I144</f>
        <v>1619844288.8643556</v>
      </c>
      <c r="L144" s="168" t="s">
        <v>176</v>
      </c>
      <c r="M144" s="54"/>
      <c r="N144" s="1" t="s">
        <v>930</v>
      </c>
    </row>
    <row r="145" spans="1:14" ht="14.25" x14ac:dyDescent="0.2">
      <c r="A145" s="172" t="s">
        <v>529</v>
      </c>
      <c r="B145" s="353" t="s">
        <v>144</v>
      </c>
      <c r="C145" s="348" t="s">
        <v>175</v>
      </c>
      <c r="D145" s="55" t="s">
        <v>142</v>
      </c>
      <c r="E145" s="197">
        <v>12313884</v>
      </c>
      <c r="F145" s="145" t="s">
        <v>143</v>
      </c>
      <c r="G145" s="1094">
        <v>42367</v>
      </c>
      <c r="H145" s="159">
        <v>1630902678</v>
      </c>
      <c r="I145" s="74">
        <f>125.37/111.82</f>
        <v>1.1211768914326596</v>
      </c>
      <c r="J145" s="76" t="s">
        <v>153</v>
      </c>
      <c r="K145" s="197">
        <f>+E145/I145</f>
        <v>10982998.395788467</v>
      </c>
      <c r="L145" s="168" t="s">
        <v>176</v>
      </c>
      <c r="M145" s="54"/>
      <c r="N145" s="1" t="s">
        <v>930</v>
      </c>
    </row>
    <row r="146" spans="1:14" ht="14.25" x14ac:dyDescent="0.2">
      <c r="A146" s="172" t="s">
        <v>529</v>
      </c>
      <c r="B146" s="353" t="s">
        <v>145</v>
      </c>
      <c r="C146" s="348" t="s">
        <v>175</v>
      </c>
      <c r="D146" s="55" t="s">
        <v>142</v>
      </c>
      <c r="E146" s="197">
        <v>1828541334</v>
      </c>
      <c r="F146" s="226" t="s">
        <v>615</v>
      </c>
      <c r="G146" s="1094">
        <v>42367</v>
      </c>
      <c r="H146" s="159">
        <v>1630902678</v>
      </c>
      <c r="I146" s="74">
        <f>125.37/111.82</f>
        <v>1.1211768914326596</v>
      </c>
      <c r="J146" s="76" t="s">
        <v>153</v>
      </c>
      <c r="K146" s="197">
        <f>+E146/I146</f>
        <v>1630912434.9356306</v>
      </c>
      <c r="L146" s="168" t="s">
        <v>176</v>
      </c>
      <c r="M146" s="54"/>
      <c r="N146" s="1" t="s">
        <v>930</v>
      </c>
    </row>
    <row r="147" spans="1:14" ht="14.25" x14ac:dyDescent="0.2">
      <c r="A147" s="172" t="s">
        <v>529</v>
      </c>
      <c r="B147" s="353" t="s">
        <v>146</v>
      </c>
      <c r="C147" s="348" t="s">
        <v>175</v>
      </c>
      <c r="D147" s="55" t="s">
        <v>142</v>
      </c>
      <c r="E147" s="197">
        <v>1839906750</v>
      </c>
      <c r="F147" s="226" t="s">
        <v>616</v>
      </c>
      <c r="G147" s="1094">
        <v>42387</v>
      </c>
      <c r="H147" s="159">
        <v>1630902678</v>
      </c>
      <c r="I147" s="74">
        <f>126.15/111.82</f>
        <v>1.1281523877660526</v>
      </c>
      <c r="J147" s="76" t="s">
        <v>154</v>
      </c>
      <c r="K147" s="197">
        <f>+E147/I147</f>
        <v>1630902677.6456599</v>
      </c>
      <c r="L147" s="168" t="s">
        <v>176</v>
      </c>
      <c r="M147" s="54"/>
      <c r="N147" s="1" t="s">
        <v>930</v>
      </c>
    </row>
    <row r="148" spans="1:14" ht="14.25" x14ac:dyDescent="0.2">
      <c r="A148" s="172" t="s">
        <v>529</v>
      </c>
      <c r="B148" s="353" t="s">
        <v>146</v>
      </c>
      <c r="C148" s="348" t="s">
        <v>175</v>
      </c>
      <c r="D148" s="55" t="s">
        <v>142</v>
      </c>
      <c r="E148" s="197">
        <v>13080610</v>
      </c>
      <c r="F148" s="226" t="s">
        <v>616</v>
      </c>
      <c r="G148" s="1094">
        <v>42395</v>
      </c>
      <c r="H148" s="159">
        <v>0</v>
      </c>
      <c r="I148" s="74">
        <f>126.15/111.82</f>
        <v>1.1281523877660526</v>
      </c>
      <c r="J148" s="76" t="s">
        <v>154</v>
      </c>
      <c r="K148" s="227">
        <f>+E148/I148</f>
        <v>11594719.066191042</v>
      </c>
      <c r="L148" s="168" t="s">
        <v>176</v>
      </c>
      <c r="M148" s="54"/>
      <c r="N148" s="1" t="s">
        <v>930</v>
      </c>
    </row>
    <row r="149" spans="1:14" ht="14.25" x14ac:dyDescent="0.2">
      <c r="A149" s="172" t="s">
        <v>529</v>
      </c>
      <c r="B149" s="353" t="s">
        <v>147</v>
      </c>
      <c r="C149" s="348" t="s">
        <v>175</v>
      </c>
      <c r="D149" s="55" t="s">
        <v>142</v>
      </c>
      <c r="E149" s="197">
        <v>1863680417</v>
      </c>
      <c r="F149" s="226" t="s">
        <v>617</v>
      </c>
      <c r="G149" s="1094">
        <v>42416</v>
      </c>
      <c r="H149" s="159">
        <v>1630902678</v>
      </c>
      <c r="I149" s="74">
        <f>127.78/111.82</f>
        <v>1.1427293865140404</v>
      </c>
      <c r="J149" s="76" t="s">
        <v>155</v>
      </c>
      <c r="K149" s="197">
        <f>+E149/I149</f>
        <v>1630902678.266865</v>
      </c>
      <c r="L149" s="168" t="s">
        <v>177</v>
      </c>
      <c r="M149" s="54"/>
      <c r="N149" s="1" t="s">
        <v>930</v>
      </c>
    </row>
    <row r="150" spans="1:14" ht="14.25" x14ac:dyDescent="0.2">
      <c r="A150" s="172" t="s">
        <v>529</v>
      </c>
      <c r="B150" s="353" t="s">
        <v>148</v>
      </c>
      <c r="C150" s="348" t="s">
        <v>175</v>
      </c>
      <c r="D150" s="55" t="s">
        <v>142</v>
      </c>
      <c r="E150" s="197">
        <v>1887454082.99</v>
      </c>
      <c r="F150" s="226" t="s">
        <v>618</v>
      </c>
      <c r="G150" s="1094">
        <v>42445</v>
      </c>
      <c r="H150" s="159">
        <v>1630902678</v>
      </c>
      <c r="I150" s="74">
        <f>129.41/111.82</f>
        <v>1.1573063852620282</v>
      </c>
      <c r="J150" s="76" t="s">
        <v>156</v>
      </c>
      <c r="K150" s="197">
        <f>+E150/I150</f>
        <v>1630902677.9997048</v>
      </c>
      <c r="L150" s="168" t="s">
        <v>176</v>
      </c>
      <c r="M150" s="54"/>
      <c r="N150" s="1" t="s">
        <v>930</v>
      </c>
    </row>
    <row r="151" spans="1:14" ht="14.25" x14ac:dyDescent="0.2">
      <c r="A151" s="172" t="s">
        <v>529</v>
      </c>
      <c r="B151" s="353" t="s">
        <v>149</v>
      </c>
      <c r="C151" s="348" t="s">
        <v>175</v>
      </c>
      <c r="D151" s="55" t="s">
        <v>142</v>
      </c>
      <c r="E151" s="197">
        <v>1905247870</v>
      </c>
      <c r="F151" s="226" t="s">
        <v>619</v>
      </c>
      <c r="G151" s="1094">
        <v>42474</v>
      </c>
      <c r="H151" s="159">
        <v>1630902678</v>
      </c>
      <c r="I151" s="74">
        <f>130.63/111.82</f>
        <v>1.1682167769629763</v>
      </c>
      <c r="J151" s="76" t="s">
        <v>157</v>
      </c>
      <c r="K151" s="197">
        <f>+E151/I151</f>
        <v>1630902677.9713693</v>
      </c>
      <c r="L151" s="168" t="s">
        <v>177</v>
      </c>
      <c r="M151" s="54"/>
      <c r="N151" s="1" t="s">
        <v>930</v>
      </c>
    </row>
    <row r="152" spans="1:14" ht="14.25" x14ac:dyDescent="0.2">
      <c r="A152" s="172" t="s">
        <v>529</v>
      </c>
      <c r="B152" s="353" t="s">
        <v>150</v>
      </c>
      <c r="C152" s="348" t="s">
        <v>175</v>
      </c>
      <c r="D152" s="55" t="s">
        <v>142</v>
      </c>
      <c r="E152" s="197">
        <v>1914728166</v>
      </c>
      <c r="F152" s="226" t="s">
        <v>620</v>
      </c>
      <c r="G152" s="1094">
        <v>42506</v>
      </c>
      <c r="H152" s="159">
        <v>1630902678</v>
      </c>
      <c r="I152" s="74">
        <f>131.28/111.82</f>
        <v>1.1740296905741372</v>
      </c>
      <c r="J152" s="76" t="s">
        <v>158</v>
      </c>
      <c r="K152" s="197">
        <f>+E152/I152</f>
        <v>1630902677.6517365</v>
      </c>
      <c r="L152" s="168" t="s">
        <v>177</v>
      </c>
      <c r="M152" s="54"/>
      <c r="N152" s="1" t="s">
        <v>930</v>
      </c>
    </row>
    <row r="153" spans="1:14" ht="14.25" x14ac:dyDescent="0.2">
      <c r="A153" s="172" t="s">
        <v>529</v>
      </c>
      <c r="B153" s="353" t="s">
        <v>178</v>
      </c>
      <c r="C153" s="348" t="s">
        <v>175</v>
      </c>
      <c r="D153" s="55" t="s">
        <v>142</v>
      </c>
      <c r="E153" s="197">
        <v>1924500164</v>
      </c>
      <c r="F153" s="226" t="s">
        <v>621</v>
      </c>
      <c r="G153" s="1094">
        <v>42535</v>
      </c>
      <c r="H153" s="159">
        <v>1630902678</v>
      </c>
      <c r="I153" s="74">
        <f>131.95/111.82</f>
        <v>1.1800214630656412</v>
      </c>
      <c r="J153" s="76" t="s">
        <v>159</v>
      </c>
      <c r="K153" s="197">
        <f>+E153/I153</f>
        <v>1630902677.8209929</v>
      </c>
      <c r="L153" s="168" t="s">
        <v>177</v>
      </c>
      <c r="M153" s="54"/>
      <c r="N153" s="1" t="s">
        <v>930</v>
      </c>
    </row>
    <row r="154" spans="1:14" ht="14.25" x14ac:dyDescent="0.2">
      <c r="A154" s="172" t="s">
        <v>529</v>
      </c>
      <c r="B154" s="353" t="s">
        <v>179</v>
      </c>
      <c r="C154" s="348" t="s">
        <v>175</v>
      </c>
      <c r="D154" s="55" t="s">
        <v>142</v>
      </c>
      <c r="E154" s="197">
        <v>1933737765</v>
      </c>
      <c r="F154" s="226" t="s">
        <v>622</v>
      </c>
      <c r="G154" s="1094">
        <v>42558</v>
      </c>
      <c r="H154" s="159">
        <v>1630902678</v>
      </c>
      <c r="I154" s="74">
        <f>132.58/111.82</f>
        <v>1.1856555177964587</v>
      </c>
      <c r="J154" s="76" t="s">
        <v>160</v>
      </c>
      <c r="K154" s="197">
        <f>+E154/I154</f>
        <v>1630944010.2753053</v>
      </c>
      <c r="L154" s="168" t="s">
        <v>177</v>
      </c>
      <c r="M154" s="54"/>
      <c r="N154" s="1" t="s">
        <v>930</v>
      </c>
    </row>
    <row r="155" spans="1:14" ht="14.25" x14ac:dyDescent="0.2">
      <c r="A155" s="172" t="s">
        <v>529</v>
      </c>
      <c r="B155" s="353" t="s">
        <v>180</v>
      </c>
      <c r="C155" s="348" t="s">
        <v>175</v>
      </c>
      <c r="D155" s="55" t="s">
        <v>142</v>
      </c>
      <c r="E155" s="197">
        <v>1946104392</v>
      </c>
      <c r="F155" s="226" t="s">
        <v>623</v>
      </c>
      <c r="G155" s="1094">
        <v>42593</v>
      </c>
      <c r="H155" s="159">
        <v>1630902678</v>
      </c>
      <c r="I155" s="74">
        <f>133.27/111.82</f>
        <v>1.1918261491683064</v>
      </c>
      <c r="J155" s="76" t="s">
        <v>161</v>
      </c>
      <c r="K155" s="197">
        <f>+E155/I155</f>
        <v>1632876064.4814284</v>
      </c>
      <c r="L155" s="168" t="s">
        <v>176</v>
      </c>
      <c r="M155" s="54"/>
      <c r="N155" s="1" t="s">
        <v>930</v>
      </c>
    </row>
    <row r="156" spans="1:14" ht="14.25" x14ac:dyDescent="0.2">
      <c r="A156" s="172" t="s">
        <v>529</v>
      </c>
      <c r="B156" s="353" t="s">
        <v>181</v>
      </c>
      <c r="C156" s="348" t="s">
        <v>175</v>
      </c>
      <c r="D156" s="55" t="s">
        <v>142</v>
      </c>
      <c r="E156" s="197">
        <v>1937626728</v>
      </c>
      <c r="F156" s="226" t="s">
        <v>624</v>
      </c>
      <c r="G156" s="1094">
        <v>42626</v>
      </c>
      <c r="H156" s="159">
        <v>1630902678</v>
      </c>
      <c r="I156" s="74">
        <f>132.85/111.82</f>
        <v>1.1880701126810946</v>
      </c>
      <c r="J156" s="76" t="s">
        <v>162</v>
      </c>
      <c r="K156" s="197">
        <f>+E156/I156</f>
        <v>1630902677.6436582</v>
      </c>
      <c r="L156" s="168" t="s">
        <v>177</v>
      </c>
      <c r="M156" s="54"/>
      <c r="N156" s="1" t="s">
        <v>930</v>
      </c>
    </row>
    <row r="157" spans="1:14" ht="14.25" x14ac:dyDescent="0.2">
      <c r="A157" s="172" t="s">
        <v>529</v>
      </c>
      <c r="B157" s="353" t="s">
        <v>182</v>
      </c>
      <c r="C157" s="348" t="s">
        <v>175</v>
      </c>
      <c r="D157" s="55" t="s">
        <v>142</v>
      </c>
      <c r="E157" s="197">
        <v>1936605773</v>
      </c>
      <c r="F157" s="226" t="s">
        <v>625</v>
      </c>
      <c r="G157" s="1094">
        <v>42650</v>
      </c>
      <c r="H157" s="159">
        <v>1630902678</v>
      </c>
      <c r="I157" s="74">
        <f>132.78/111.82</f>
        <v>1.1874441065998929</v>
      </c>
      <c r="J157" s="76" t="s">
        <v>163</v>
      </c>
      <c r="K157" s="197">
        <f>+E157/I157</f>
        <v>1630902677.6386502</v>
      </c>
      <c r="L157" s="168" t="s">
        <v>177</v>
      </c>
      <c r="M157" s="54"/>
      <c r="N157" s="1" t="s">
        <v>930</v>
      </c>
    </row>
    <row r="158" spans="1:14" ht="15" x14ac:dyDescent="0.25">
      <c r="A158" s="172" t="s">
        <v>529</v>
      </c>
      <c r="B158" s="353" t="s">
        <v>183</v>
      </c>
      <c r="C158" s="348" t="s">
        <v>175</v>
      </c>
      <c r="D158" s="55" t="s">
        <v>142</v>
      </c>
      <c r="E158" s="116">
        <v>2008510175</v>
      </c>
      <c r="F158" s="226" t="s">
        <v>626</v>
      </c>
      <c r="G158" s="1094">
        <v>42913</v>
      </c>
      <c r="H158" s="159">
        <v>1630902678</v>
      </c>
      <c r="I158" s="74">
        <f>137.71/111.82</f>
        <v>1.2315328206045431</v>
      </c>
      <c r="J158" s="76" t="s">
        <v>184</v>
      </c>
      <c r="K158" s="197">
        <f>+E158/I158</f>
        <v>1630902677.8629003</v>
      </c>
      <c r="L158" s="168" t="s">
        <v>177</v>
      </c>
      <c r="M158" s="54"/>
      <c r="N158" s="1" t="s">
        <v>930</v>
      </c>
    </row>
    <row r="159" spans="1:14" ht="15" x14ac:dyDescent="0.25">
      <c r="A159" s="172" t="s">
        <v>529</v>
      </c>
      <c r="B159" s="353" t="s">
        <v>185</v>
      </c>
      <c r="C159" s="348" t="s">
        <v>175</v>
      </c>
      <c r="D159" s="55" t="s">
        <v>142</v>
      </c>
      <c r="E159" s="116">
        <v>2010843787</v>
      </c>
      <c r="F159" s="226" t="s">
        <v>627</v>
      </c>
      <c r="G159" s="1094">
        <v>42942</v>
      </c>
      <c r="H159" s="159">
        <v>1630902678</v>
      </c>
      <c r="I159" s="74">
        <f>137.87/111.82</f>
        <v>1.2329636916472904</v>
      </c>
      <c r="J159" s="76" t="s">
        <v>186</v>
      </c>
      <c r="K159" s="197">
        <f>+E159/I159</f>
        <v>1630902678.3371291</v>
      </c>
      <c r="L159" s="168" t="s">
        <v>177</v>
      </c>
      <c r="M159" s="54"/>
      <c r="N159" s="1" t="s">
        <v>930</v>
      </c>
    </row>
    <row r="160" spans="1:14" ht="15" x14ac:dyDescent="0.25">
      <c r="A160" s="172" t="s">
        <v>529</v>
      </c>
      <c r="B160" s="353" t="s">
        <v>187</v>
      </c>
      <c r="C160" s="348" t="s">
        <v>175</v>
      </c>
      <c r="D160" s="55" t="s">
        <v>142</v>
      </c>
      <c r="E160" s="116">
        <f>2010843787+1750209</f>
        <v>2012593996</v>
      </c>
      <c r="F160" s="226" t="s">
        <v>628</v>
      </c>
      <c r="G160" s="1094">
        <v>42984</v>
      </c>
      <c r="H160" s="159">
        <v>1630902678</v>
      </c>
      <c r="I160" s="74">
        <f>137.99/111.82</f>
        <v>1.2340368449293508</v>
      </c>
      <c r="J160" s="76" t="s">
        <v>188</v>
      </c>
      <c r="K160" s="197">
        <f>+E160/I160</f>
        <v>1630902678.6920791</v>
      </c>
      <c r="L160" s="168" t="s">
        <v>177</v>
      </c>
      <c r="M160" s="54"/>
      <c r="N160" s="1" t="s">
        <v>930</v>
      </c>
    </row>
    <row r="161" spans="1:18" ht="15" x14ac:dyDescent="0.25">
      <c r="A161" s="172" t="s">
        <v>529</v>
      </c>
      <c r="B161" s="353" t="s">
        <v>189</v>
      </c>
      <c r="C161" s="348" t="s">
        <v>175</v>
      </c>
      <c r="D161" s="55" t="s">
        <v>142</v>
      </c>
      <c r="E161" s="116">
        <v>2013469099</v>
      </c>
      <c r="F161" s="226" t="s">
        <v>629</v>
      </c>
      <c r="G161" s="1094">
        <v>43017</v>
      </c>
      <c r="H161" s="159">
        <v>1630902678</v>
      </c>
      <c r="I161" s="74">
        <f>138.05/111.82</f>
        <v>1.2345734215703812</v>
      </c>
      <c r="J161" s="76" t="s">
        <v>190</v>
      </c>
      <c r="K161" s="197">
        <f>+E161/I161</f>
        <v>1630902677.6543279</v>
      </c>
      <c r="L161" s="168" t="s">
        <v>177</v>
      </c>
      <c r="M161" s="54"/>
      <c r="N161" s="1" t="s">
        <v>930</v>
      </c>
    </row>
    <row r="162" spans="1:18" ht="15" x14ac:dyDescent="0.25">
      <c r="A162" s="172" t="s">
        <v>529</v>
      </c>
      <c r="B162" s="353" t="s">
        <v>191</v>
      </c>
      <c r="C162" s="348" t="s">
        <v>175</v>
      </c>
      <c r="D162" s="55" t="s">
        <v>142</v>
      </c>
      <c r="E162" s="116">
        <v>2013469099</v>
      </c>
      <c r="F162" s="226" t="s">
        <v>630</v>
      </c>
      <c r="G162" s="1094">
        <v>43039</v>
      </c>
      <c r="H162" s="159">
        <v>1630902678</v>
      </c>
      <c r="I162" s="74">
        <f>138.05/111.82</f>
        <v>1.2345734215703812</v>
      </c>
      <c r="J162" s="76" t="s">
        <v>190</v>
      </c>
      <c r="K162" s="197">
        <f>+E162/I162</f>
        <v>1630902677.6543279</v>
      </c>
      <c r="L162" s="168" t="s">
        <v>177</v>
      </c>
      <c r="M162" s="54"/>
      <c r="N162" s="1" t="s">
        <v>930</v>
      </c>
    </row>
    <row r="163" spans="1:18" ht="15" x14ac:dyDescent="0.25">
      <c r="A163" s="172" t="s">
        <v>529</v>
      </c>
      <c r="B163" s="353" t="s">
        <v>310</v>
      </c>
      <c r="C163" s="348" t="s">
        <v>175</v>
      </c>
      <c r="D163" s="55" t="s">
        <v>142</v>
      </c>
      <c r="E163" s="116">
        <v>7470065162</v>
      </c>
      <c r="F163" s="226" t="s">
        <v>311</v>
      </c>
      <c r="G163" s="1094">
        <v>43354</v>
      </c>
      <c r="H163" s="159"/>
      <c r="I163" s="74">
        <f>142.27/111.82</f>
        <v>1.2723126453228404</v>
      </c>
      <c r="J163" s="76" t="s">
        <v>416</v>
      </c>
      <c r="K163" s="197">
        <f>+E163/I163</f>
        <v>5871249640.9280939</v>
      </c>
      <c r="L163" s="168" t="s">
        <v>177</v>
      </c>
      <c r="M163" s="54" t="s">
        <v>941</v>
      </c>
    </row>
    <row r="164" spans="1:18" ht="15" x14ac:dyDescent="0.25">
      <c r="A164" s="172" t="s">
        <v>529</v>
      </c>
      <c r="B164" s="353" t="s">
        <v>417</v>
      </c>
      <c r="C164" s="348" t="s">
        <v>175</v>
      </c>
      <c r="D164" s="55" t="s">
        <v>142</v>
      </c>
      <c r="E164" s="116">
        <v>9700000000</v>
      </c>
      <c r="F164" s="226" t="s">
        <v>402</v>
      </c>
      <c r="G164" s="1094">
        <v>43612</v>
      </c>
      <c r="H164" s="159"/>
      <c r="I164" s="74">
        <f>102.12/78.05</f>
        <v>1.3083920563741192</v>
      </c>
      <c r="J164" s="76" t="s">
        <v>400</v>
      </c>
      <c r="K164" s="197">
        <f>+E164/I164</f>
        <v>7413679984.3321581</v>
      </c>
      <c r="L164" s="168" t="s">
        <v>631</v>
      </c>
      <c r="M164" s="54" t="s">
        <v>940</v>
      </c>
    </row>
    <row r="165" spans="1:18" ht="15" x14ac:dyDescent="0.25">
      <c r="A165" s="172" t="s">
        <v>529</v>
      </c>
      <c r="B165" s="142" t="s">
        <v>777</v>
      </c>
      <c r="C165" s="348" t="s">
        <v>175</v>
      </c>
      <c r="D165" s="55" t="s">
        <v>142</v>
      </c>
      <c r="E165" s="116">
        <v>3700813045</v>
      </c>
      <c r="F165" s="226" t="s">
        <v>632</v>
      </c>
      <c r="G165" s="1094">
        <v>43879</v>
      </c>
      <c r="H165" s="159"/>
      <c r="I165" s="74">
        <f>104.24/78.05</f>
        <v>1.3355541319666879</v>
      </c>
      <c r="J165" s="76" t="s">
        <v>633</v>
      </c>
      <c r="K165" s="197">
        <f>+E165/I165</f>
        <v>2770994418.2871261</v>
      </c>
      <c r="L165" s="168" t="s">
        <v>634</v>
      </c>
      <c r="M165" s="54" t="s">
        <v>939</v>
      </c>
    </row>
    <row r="166" spans="1:18" ht="15" x14ac:dyDescent="0.25">
      <c r="A166" s="172" t="s">
        <v>529</v>
      </c>
      <c r="B166" s="142" t="s">
        <v>777</v>
      </c>
      <c r="C166" s="348" t="s">
        <v>175</v>
      </c>
      <c r="D166" s="55" t="s">
        <v>142</v>
      </c>
      <c r="E166" s="116">
        <v>872133354</v>
      </c>
      <c r="F166" s="226" t="s">
        <v>632</v>
      </c>
      <c r="G166" s="1094">
        <v>43916</v>
      </c>
      <c r="H166" s="159"/>
      <c r="I166" s="74">
        <f>104.94/78.05</f>
        <v>1.3445227418321588</v>
      </c>
      <c r="J166" s="76" t="s">
        <v>635</v>
      </c>
      <c r="K166" s="197">
        <f>+E166/I166</f>
        <v>648656453.97084045</v>
      </c>
      <c r="L166" s="168" t="s">
        <v>634</v>
      </c>
      <c r="M166" s="54" t="s">
        <v>884</v>
      </c>
    </row>
    <row r="167" spans="1:18" ht="15" x14ac:dyDescent="0.25">
      <c r="A167" s="172" t="s">
        <v>529</v>
      </c>
      <c r="B167" s="142" t="s">
        <v>777</v>
      </c>
      <c r="C167" s="348" t="s">
        <v>175</v>
      </c>
      <c r="D167" s="55" t="s">
        <v>142</v>
      </c>
      <c r="E167" s="116">
        <v>1934253887</v>
      </c>
      <c r="F167" s="226" t="s">
        <v>632</v>
      </c>
      <c r="G167" s="1094">
        <v>43936</v>
      </c>
      <c r="H167" s="159"/>
      <c r="I167" s="74">
        <f>105.53/78.05</f>
        <v>1.35208199871877</v>
      </c>
      <c r="J167" s="76" t="s">
        <v>636</v>
      </c>
      <c r="K167" s="197">
        <f>+E167/I167</f>
        <v>1430574394.7725766</v>
      </c>
      <c r="L167" s="168" t="s">
        <v>634</v>
      </c>
      <c r="M167" s="54" t="s">
        <v>938</v>
      </c>
    </row>
    <row r="168" spans="1:18" s="26" customFormat="1" ht="15" x14ac:dyDescent="0.2">
      <c r="A168" s="214" t="s">
        <v>529</v>
      </c>
      <c r="B168" s="353" t="s">
        <v>777</v>
      </c>
      <c r="C168" s="348" t="s">
        <v>175</v>
      </c>
      <c r="D168" s="55" t="s">
        <v>142</v>
      </c>
      <c r="E168" s="136">
        <v>993588244.62</v>
      </c>
      <c r="F168" s="224" t="s">
        <v>632</v>
      </c>
      <c r="G168" s="1096">
        <v>43972</v>
      </c>
      <c r="H168" s="141"/>
      <c r="I168" s="115">
        <f>[26]IPC!$S$13/78.05</f>
        <v>1.3542600896860988</v>
      </c>
      <c r="J168" s="213" t="s">
        <v>637</v>
      </c>
      <c r="K168" s="50">
        <f>+E168/I168</f>
        <v>733676087.9147681</v>
      </c>
      <c r="L168" s="168" t="s">
        <v>634</v>
      </c>
      <c r="M168" s="212" t="s">
        <v>937</v>
      </c>
      <c r="N168" s="1"/>
      <c r="O168" s="211"/>
      <c r="P168" s="211"/>
      <c r="Q168" s="211"/>
      <c r="R168" s="211"/>
    </row>
    <row r="169" spans="1:18" s="26" customFormat="1" ht="25.5" x14ac:dyDescent="0.25">
      <c r="A169" s="214" t="s">
        <v>529</v>
      </c>
      <c r="B169" s="353" t="s">
        <v>777</v>
      </c>
      <c r="C169" s="348" t="s">
        <v>175</v>
      </c>
      <c r="D169" s="55" t="s">
        <v>142</v>
      </c>
      <c r="E169" s="136">
        <v>738635363.88</v>
      </c>
      <c r="F169" s="224" t="s">
        <v>632</v>
      </c>
      <c r="G169" s="1096">
        <v>43978</v>
      </c>
      <c r="H169" s="141"/>
      <c r="I169" s="115">
        <f>[26]IPC!$S$13/78.05</f>
        <v>1.3542600896860988</v>
      </c>
      <c r="J169" s="213" t="s">
        <v>637</v>
      </c>
      <c r="K169" s="50">
        <f>+E169/I169</f>
        <v>545416179.28887415</v>
      </c>
      <c r="L169" s="168" t="s">
        <v>634</v>
      </c>
      <c r="M169" s="212" t="s">
        <v>828</v>
      </c>
      <c r="N169" s="211" t="s">
        <v>936</v>
      </c>
      <c r="O169" s="211"/>
      <c r="P169" s="211"/>
      <c r="Q169" s="211"/>
      <c r="R169" s="211"/>
    </row>
    <row r="170" spans="1:18" s="26" customFormat="1" ht="25.5" x14ac:dyDescent="0.25">
      <c r="A170" s="214" t="s">
        <v>529</v>
      </c>
      <c r="B170" s="353" t="s">
        <v>777</v>
      </c>
      <c r="C170" s="348" t="s">
        <v>175</v>
      </c>
      <c r="D170" s="55" t="s">
        <v>142</v>
      </c>
      <c r="E170" s="225">
        <v>17584629</v>
      </c>
      <c r="F170" s="224" t="s">
        <v>632</v>
      </c>
      <c r="G170" s="1096">
        <v>43993</v>
      </c>
      <c r="H170" s="141"/>
      <c r="I170" s="115">
        <f>[26]IPC!$S$14/78.05</f>
        <v>1.3499039077514414</v>
      </c>
      <c r="J170" s="213" t="s">
        <v>638</v>
      </c>
      <c r="K170" s="50">
        <f>+E170/I170</f>
        <v>13026578.33570615</v>
      </c>
      <c r="L170" s="168" t="s">
        <v>634</v>
      </c>
      <c r="M170" s="212" t="s">
        <v>827</v>
      </c>
      <c r="O170" s="211"/>
      <c r="P170" s="211"/>
      <c r="Q170" s="211"/>
      <c r="R170" s="211"/>
    </row>
    <row r="171" spans="1:18" s="26" customFormat="1" ht="15" x14ac:dyDescent="0.25">
      <c r="A171" s="214" t="s">
        <v>529</v>
      </c>
      <c r="B171" s="353" t="s">
        <v>777</v>
      </c>
      <c r="C171" s="348" t="s">
        <v>175</v>
      </c>
      <c r="D171" s="55" t="s">
        <v>142</v>
      </c>
      <c r="E171" s="225">
        <v>750489233.00999999</v>
      </c>
      <c r="F171" s="224" t="s">
        <v>632</v>
      </c>
      <c r="G171" s="1096">
        <v>44018</v>
      </c>
      <c r="H171" s="141"/>
      <c r="I171" s="115">
        <f>[26]IPC!$S$15/78.05</f>
        <v>1.3449071108263935</v>
      </c>
      <c r="J171" s="213" t="s">
        <v>639</v>
      </c>
      <c r="K171" s="50">
        <f>+E171/I171</f>
        <v>558023098.37506425</v>
      </c>
      <c r="L171" s="168" t="s">
        <v>634</v>
      </c>
      <c r="M171" s="212" t="s">
        <v>826</v>
      </c>
      <c r="O171" s="211"/>
      <c r="P171" s="211"/>
      <c r="Q171" s="211"/>
      <c r="R171" s="211"/>
    </row>
    <row r="172" spans="1:18" s="26" customFormat="1" ht="15" x14ac:dyDescent="0.25">
      <c r="A172" s="214" t="s">
        <v>529</v>
      </c>
      <c r="B172" s="353" t="s">
        <v>777</v>
      </c>
      <c r="C172" s="348" t="s">
        <v>175</v>
      </c>
      <c r="D172" s="55" t="s">
        <v>142</v>
      </c>
      <c r="E172" s="225">
        <v>181387196.86000001</v>
      </c>
      <c r="F172" s="224" t="s">
        <v>632</v>
      </c>
      <c r="G172" s="1096">
        <v>44061</v>
      </c>
      <c r="H172" s="141"/>
      <c r="I172" s="115">
        <f>[26]IPC!$S$16/78.05</f>
        <v>1.3449071108263935</v>
      </c>
      <c r="J172" s="213" t="s">
        <v>825</v>
      </c>
      <c r="K172" s="50">
        <f>+E172/I172</f>
        <v>134869683.86132228</v>
      </c>
      <c r="L172" s="168" t="s">
        <v>634</v>
      </c>
      <c r="M172" s="212" t="s">
        <v>824</v>
      </c>
      <c r="O172" s="211"/>
      <c r="P172" s="211"/>
      <c r="Q172" s="211"/>
      <c r="R172" s="211"/>
    </row>
    <row r="173" spans="1:18" s="26" customFormat="1" ht="15" x14ac:dyDescent="0.25">
      <c r="A173" s="214" t="s">
        <v>529</v>
      </c>
      <c r="B173" s="353" t="s">
        <v>777</v>
      </c>
      <c r="C173" s="348" t="s">
        <v>175</v>
      </c>
      <c r="D173" s="55" t="s">
        <v>142</v>
      </c>
      <c r="E173" s="225">
        <v>534754668.94</v>
      </c>
      <c r="F173" s="224" t="s">
        <v>632</v>
      </c>
      <c r="G173" s="1096">
        <v>44089</v>
      </c>
      <c r="H173" s="141"/>
      <c r="I173" s="115">
        <f>[26]IPC!$S$17/78.05</f>
        <v>1.3447789878283152</v>
      </c>
      <c r="J173" s="213" t="s">
        <v>823</v>
      </c>
      <c r="K173" s="50">
        <f>+E173/I173</f>
        <v>397652457.22910631</v>
      </c>
      <c r="L173" s="168" t="s">
        <v>634</v>
      </c>
      <c r="M173" s="212" t="s">
        <v>822</v>
      </c>
      <c r="O173" s="211"/>
      <c r="P173" s="211"/>
      <c r="Q173" s="211"/>
      <c r="R173" s="211"/>
    </row>
    <row r="174" spans="1:18" s="26" customFormat="1" ht="15" x14ac:dyDescent="0.25">
      <c r="A174" s="214"/>
      <c r="B174" s="353" t="s">
        <v>777</v>
      </c>
      <c r="C174" s="348" t="s">
        <v>175</v>
      </c>
      <c r="D174" s="55" t="s">
        <v>142</v>
      </c>
      <c r="E174" s="225">
        <v>165626011.69</v>
      </c>
      <c r="F174" s="224" t="s">
        <v>632</v>
      </c>
      <c r="G174" s="1096">
        <v>44132</v>
      </c>
      <c r="H174" s="141"/>
      <c r="I174" s="115">
        <f>[26]IPC!$S$18/78.05</f>
        <v>1.3490070467648945</v>
      </c>
      <c r="J174" s="213" t="s">
        <v>821</v>
      </c>
      <c r="K174" s="50">
        <f>+E174/I174</f>
        <v>122776239.07687813</v>
      </c>
      <c r="L174" s="168" t="s">
        <v>634</v>
      </c>
      <c r="M174" s="212" t="s">
        <v>820</v>
      </c>
      <c r="O174" s="211"/>
      <c r="P174" s="211"/>
      <c r="Q174" s="211"/>
      <c r="R174" s="211"/>
    </row>
    <row r="175" spans="1:18" s="26" customFormat="1" ht="15" x14ac:dyDescent="0.25">
      <c r="A175" s="214"/>
      <c r="B175" s="353" t="s">
        <v>777</v>
      </c>
      <c r="C175" s="348" t="s">
        <v>175</v>
      </c>
      <c r="D175" s="55" t="s">
        <v>142</v>
      </c>
      <c r="E175" s="225">
        <v>1548488</v>
      </c>
      <c r="F175" s="224" t="s">
        <v>632</v>
      </c>
      <c r="G175" s="1096">
        <v>44162</v>
      </c>
      <c r="H175" s="141"/>
      <c r="I175" s="115">
        <f>[26]IPC!$S$19/78.05</f>
        <v>1.3482383087764254</v>
      </c>
      <c r="J175" s="213" t="s">
        <v>994</v>
      </c>
      <c r="K175" s="50">
        <f>+E175/I175</f>
        <v>1148526.9257816211</v>
      </c>
      <c r="L175" s="168" t="s">
        <v>634</v>
      </c>
      <c r="M175" s="212" t="s">
        <v>993</v>
      </c>
      <c r="O175" s="211"/>
      <c r="P175" s="211"/>
      <c r="Q175" s="211"/>
      <c r="R175" s="211"/>
    </row>
    <row r="176" spans="1:18" ht="17.25" customHeight="1" x14ac:dyDescent="0.25">
      <c r="A176" s="172" t="s">
        <v>529</v>
      </c>
      <c r="B176" s="142" t="s">
        <v>777</v>
      </c>
      <c r="C176" s="348" t="s">
        <v>175</v>
      </c>
      <c r="D176" s="58" t="s">
        <v>142</v>
      </c>
      <c r="E176" s="144">
        <v>3518806545</v>
      </c>
      <c r="F176" s="145"/>
      <c r="G176" s="1094">
        <v>43916</v>
      </c>
      <c r="H176" s="327"/>
      <c r="I176" s="326">
        <f>104.94/78.05</f>
        <v>1.3445227418321588</v>
      </c>
      <c r="J176" s="325" t="s">
        <v>723</v>
      </c>
      <c r="K176" s="324">
        <f>+E176/I176</f>
        <v>2617141707.9974275</v>
      </c>
      <c r="L176" s="183" t="s">
        <v>1018</v>
      </c>
      <c r="M176" s="54" t="s">
        <v>884</v>
      </c>
      <c r="N176" s="1" t="s">
        <v>992</v>
      </c>
      <c r="O176" s="174"/>
      <c r="P176" s="174"/>
      <c r="Q176" s="174"/>
    </row>
    <row r="177" spans="1:18" ht="12" hidden="1" customHeight="1" x14ac:dyDescent="0.2">
      <c r="A177" s="172"/>
      <c r="B177" s="353"/>
      <c r="C177" s="348"/>
      <c r="D177" s="55"/>
      <c r="E177" s="225"/>
      <c r="F177" s="224"/>
      <c r="G177" s="1096"/>
      <c r="H177" s="323"/>
      <c r="I177" s="322"/>
      <c r="J177" s="321"/>
      <c r="K177" s="169"/>
      <c r="L177" s="168"/>
      <c r="M177" s="212"/>
      <c r="O177" s="174"/>
      <c r="P177" s="174"/>
      <c r="Q177" s="174"/>
    </row>
    <row r="178" spans="1:18" ht="12" customHeight="1" x14ac:dyDescent="0.2">
      <c r="A178" s="172"/>
      <c r="B178" s="353" t="s">
        <v>777</v>
      </c>
      <c r="C178" s="348" t="s">
        <v>175</v>
      </c>
      <c r="D178" s="55" t="s">
        <v>142</v>
      </c>
      <c r="E178" s="225">
        <v>349466802.72000003</v>
      </c>
      <c r="F178" s="224" t="s">
        <v>632</v>
      </c>
      <c r="G178" s="1096">
        <v>44232</v>
      </c>
      <c r="H178" s="323"/>
      <c r="I178" s="322">
        <f>[26]IPC!$T$10/78.05</f>
        <v>1.3569506726457399</v>
      </c>
      <c r="J178" s="321" t="s">
        <v>1113</v>
      </c>
      <c r="K178" s="169">
        <f>+E178/I178</f>
        <v>257538324.54249838</v>
      </c>
      <c r="L178" s="168" t="s">
        <v>634</v>
      </c>
      <c r="M178" s="212" t="s">
        <v>1114</v>
      </c>
      <c r="O178" s="174"/>
      <c r="P178" s="174"/>
      <c r="Q178" s="174"/>
    </row>
    <row r="179" spans="1:18" s="26" customFormat="1" ht="15" x14ac:dyDescent="0.25">
      <c r="A179" s="214"/>
      <c r="B179" s="353" t="s">
        <v>777</v>
      </c>
      <c r="C179" s="348" t="s">
        <v>175</v>
      </c>
      <c r="D179" s="55" t="s">
        <v>142</v>
      </c>
      <c r="E179" s="225">
        <v>338367330.27999997</v>
      </c>
      <c r="F179" s="224" t="s">
        <v>632</v>
      </c>
      <c r="G179" s="1096">
        <v>44232</v>
      </c>
      <c r="H179" s="141"/>
      <c r="I179" s="115">
        <f>[26]IPC!T10/78.05</f>
        <v>1.3569506726457399</v>
      </c>
      <c r="J179" s="213" t="s">
        <v>1113</v>
      </c>
      <c r="K179" s="50">
        <f>+E179/I179</f>
        <v>249358607.57580963</v>
      </c>
      <c r="L179" s="168" t="s">
        <v>634</v>
      </c>
      <c r="M179" s="212" t="s">
        <v>1112</v>
      </c>
      <c r="O179" s="211"/>
      <c r="P179" s="211"/>
      <c r="Q179" s="211"/>
      <c r="R179" s="211"/>
    </row>
    <row r="180" spans="1:18" s="26" customFormat="1" ht="15" hidden="1" x14ac:dyDescent="0.25">
      <c r="A180" s="214"/>
      <c r="B180" s="353"/>
      <c r="C180" s="348"/>
      <c r="D180" s="55"/>
      <c r="E180" s="225"/>
      <c r="F180" s="224"/>
      <c r="G180" s="1096"/>
      <c r="H180" s="141"/>
      <c r="I180" s="115"/>
      <c r="J180" s="213"/>
      <c r="K180" s="50"/>
      <c r="L180" s="168"/>
      <c r="M180" s="212"/>
      <c r="O180" s="211"/>
      <c r="P180" s="211"/>
      <c r="Q180" s="211"/>
      <c r="R180" s="211"/>
    </row>
    <row r="181" spans="1:18" s="26" customFormat="1" ht="15" hidden="1" x14ac:dyDescent="0.25">
      <c r="A181" s="214"/>
      <c r="B181" s="353"/>
      <c r="C181" s="348"/>
      <c r="D181" s="55"/>
      <c r="E181" s="225"/>
      <c r="F181" s="224"/>
      <c r="G181" s="1096"/>
      <c r="H181" s="141"/>
      <c r="I181" s="115"/>
      <c r="J181" s="213"/>
      <c r="K181" s="50"/>
      <c r="L181" s="168"/>
      <c r="M181" s="212"/>
      <c r="O181" s="211"/>
      <c r="P181" s="211"/>
      <c r="Q181" s="211"/>
      <c r="R181" s="211"/>
    </row>
    <row r="182" spans="1:18" s="26" customFormat="1" ht="15" hidden="1" x14ac:dyDescent="0.25">
      <c r="A182" s="214"/>
      <c r="B182" s="353"/>
      <c r="C182" s="348"/>
      <c r="D182" s="55"/>
      <c r="E182" s="225"/>
      <c r="F182" s="224"/>
      <c r="G182" s="1096"/>
      <c r="H182" s="141"/>
      <c r="I182" s="115"/>
      <c r="J182" s="213"/>
      <c r="K182" s="50"/>
      <c r="L182" s="168"/>
      <c r="M182" s="212"/>
      <c r="O182" s="211"/>
      <c r="P182" s="211"/>
      <c r="Q182" s="211"/>
      <c r="R182" s="211"/>
    </row>
    <row r="183" spans="1:18" s="26" customFormat="1" ht="15" hidden="1" x14ac:dyDescent="0.25">
      <c r="A183" s="214"/>
      <c r="B183" s="353"/>
      <c r="C183" s="348"/>
      <c r="D183" s="55"/>
      <c r="E183" s="225"/>
      <c r="F183" s="224"/>
      <c r="G183" s="1096"/>
      <c r="H183" s="141"/>
      <c r="I183" s="115"/>
      <c r="J183" s="213"/>
      <c r="K183" s="50"/>
      <c r="L183" s="168"/>
      <c r="M183" s="212"/>
      <c r="O183" s="211"/>
      <c r="P183" s="211"/>
      <c r="Q183" s="211"/>
      <c r="R183" s="211"/>
    </row>
    <row r="184" spans="1:18" s="26" customFormat="1" ht="15" hidden="1" x14ac:dyDescent="0.25">
      <c r="A184" s="214"/>
      <c r="B184" s="353"/>
      <c r="C184" s="348"/>
      <c r="D184" s="55"/>
      <c r="E184" s="225"/>
      <c r="F184" s="224"/>
      <c r="G184" s="1096"/>
      <c r="H184" s="141"/>
      <c r="I184" s="115"/>
      <c r="J184" s="213"/>
      <c r="K184" s="50"/>
      <c r="L184" s="168"/>
      <c r="M184" s="212"/>
      <c r="O184" s="211"/>
      <c r="P184" s="211"/>
      <c r="Q184" s="211"/>
      <c r="R184" s="211"/>
    </row>
    <row r="185" spans="1:18" s="26" customFormat="1" ht="15" hidden="1" x14ac:dyDescent="0.25">
      <c r="A185" s="214"/>
      <c r="B185" s="353"/>
      <c r="C185" s="348"/>
      <c r="D185" s="55"/>
      <c r="E185" s="225"/>
      <c r="F185" s="224"/>
      <c r="G185" s="1096"/>
      <c r="H185" s="141"/>
      <c r="I185" s="115"/>
      <c r="J185" s="213"/>
      <c r="K185" s="50"/>
      <c r="L185" s="168"/>
      <c r="M185" s="212"/>
      <c r="O185" s="211"/>
      <c r="P185" s="211"/>
      <c r="Q185" s="211"/>
      <c r="R185" s="211"/>
    </row>
    <row r="186" spans="1:18" s="26" customFormat="1" ht="15" hidden="1" x14ac:dyDescent="0.25">
      <c r="A186" s="214"/>
      <c r="B186" s="353"/>
      <c r="C186" s="348"/>
      <c r="D186" s="55"/>
      <c r="E186" s="225"/>
      <c r="F186" s="224"/>
      <c r="G186" s="1096"/>
      <c r="H186" s="141"/>
      <c r="I186" s="115"/>
      <c r="J186" s="213"/>
      <c r="K186" s="50"/>
      <c r="L186" s="168"/>
      <c r="M186" s="212"/>
      <c r="O186" s="211"/>
      <c r="P186" s="211"/>
      <c r="Q186" s="211"/>
      <c r="R186" s="211"/>
    </row>
    <row r="187" spans="1:18" s="26" customFormat="1" ht="15" hidden="1" x14ac:dyDescent="0.25">
      <c r="A187" s="214"/>
      <c r="B187" s="353"/>
      <c r="C187" s="348"/>
      <c r="D187" s="55"/>
      <c r="E187" s="225"/>
      <c r="F187" s="224"/>
      <c r="G187" s="1096"/>
      <c r="H187" s="141"/>
      <c r="I187" s="115"/>
      <c r="J187" s="213"/>
      <c r="K187" s="50"/>
      <c r="L187" s="168"/>
      <c r="M187" s="212"/>
      <c r="O187" s="211"/>
      <c r="P187" s="211"/>
      <c r="Q187" s="211"/>
      <c r="R187" s="211"/>
    </row>
    <row r="188" spans="1:18" s="26" customFormat="1" ht="15" hidden="1" x14ac:dyDescent="0.25">
      <c r="A188" s="214"/>
      <c r="B188" s="353"/>
      <c r="C188" s="348"/>
      <c r="D188" s="55"/>
      <c r="E188" s="225"/>
      <c r="F188" s="224"/>
      <c r="G188" s="1096"/>
      <c r="H188" s="141"/>
      <c r="I188" s="115"/>
      <c r="J188" s="213"/>
      <c r="K188" s="50"/>
      <c r="L188" s="168"/>
      <c r="M188" s="212"/>
      <c r="O188" s="211"/>
      <c r="P188" s="211"/>
      <c r="Q188" s="211"/>
      <c r="R188" s="211"/>
    </row>
    <row r="189" spans="1:18" s="26" customFormat="1" ht="15" hidden="1" x14ac:dyDescent="0.25">
      <c r="A189" s="214"/>
      <c r="B189" s="353"/>
      <c r="C189" s="348"/>
      <c r="D189" s="55"/>
      <c r="E189" s="225"/>
      <c r="F189" s="224"/>
      <c r="G189" s="1096"/>
      <c r="H189" s="141"/>
      <c r="I189" s="115"/>
      <c r="J189" s="213"/>
      <c r="K189" s="50"/>
      <c r="L189" s="168"/>
      <c r="M189" s="212"/>
      <c r="O189" s="211"/>
      <c r="P189" s="211"/>
      <c r="Q189" s="211"/>
      <c r="R189" s="211"/>
    </row>
    <row r="190" spans="1:18" s="173" customFormat="1" ht="30" x14ac:dyDescent="0.25">
      <c r="A190" s="173" t="s">
        <v>474</v>
      </c>
      <c r="B190" s="350" t="s">
        <v>192</v>
      </c>
      <c r="C190" s="350"/>
      <c r="D190" s="350"/>
      <c r="E190" s="350"/>
      <c r="F190" s="350"/>
      <c r="G190" s="1091"/>
      <c r="H190" s="350"/>
      <c r="I190" s="350"/>
      <c r="J190" s="350"/>
      <c r="K190" s="350"/>
      <c r="L190" s="350"/>
      <c r="M190" s="175"/>
      <c r="O190" s="174"/>
      <c r="P190" s="174"/>
      <c r="Q190" s="174"/>
      <c r="R190" s="174"/>
    </row>
    <row r="191" spans="1:18" s="173" customFormat="1" ht="15" x14ac:dyDescent="0.25">
      <c r="A191" s="176" t="s">
        <v>529</v>
      </c>
      <c r="B191" s="137" t="s">
        <v>129</v>
      </c>
      <c r="C191" s="138" t="s">
        <v>130</v>
      </c>
      <c r="D191" s="138" t="s">
        <v>131</v>
      </c>
      <c r="E191" s="828" t="s">
        <v>132</v>
      </c>
      <c r="F191" s="829"/>
      <c r="G191" s="828" t="s">
        <v>133</v>
      </c>
      <c r="H191" s="830"/>
      <c r="I191" s="830"/>
      <c r="J191" s="830"/>
      <c r="K191" s="829"/>
      <c r="L191" s="139" t="s">
        <v>96</v>
      </c>
      <c r="M191" s="139" t="s">
        <v>776</v>
      </c>
      <c r="O191" s="174"/>
      <c r="P191" s="174"/>
      <c r="Q191" s="174"/>
      <c r="R191" s="174"/>
    </row>
    <row r="192" spans="1:18" s="173" customFormat="1" ht="45" x14ac:dyDescent="0.25">
      <c r="A192" s="176" t="s">
        <v>529</v>
      </c>
      <c r="B192" s="137"/>
      <c r="C192" s="138"/>
      <c r="D192" s="138"/>
      <c r="E192" s="140" t="s">
        <v>134</v>
      </c>
      <c r="F192" s="140" t="s">
        <v>135</v>
      </c>
      <c r="G192" s="1090" t="s">
        <v>607</v>
      </c>
      <c r="H192" s="140" t="s">
        <v>136</v>
      </c>
      <c r="I192" s="140" t="s">
        <v>137</v>
      </c>
      <c r="J192" s="140" t="s">
        <v>138</v>
      </c>
      <c r="K192" s="140" t="s">
        <v>139</v>
      </c>
      <c r="L192" s="139"/>
      <c r="M192" s="175"/>
      <c r="O192" s="174"/>
      <c r="P192" s="174"/>
      <c r="Q192" s="174"/>
      <c r="R192" s="174"/>
    </row>
    <row r="193" spans="1:18" ht="15" x14ac:dyDescent="0.25">
      <c r="A193" s="172" t="s">
        <v>529</v>
      </c>
      <c r="B193" s="353" t="s">
        <v>140</v>
      </c>
      <c r="C193" s="153" t="s">
        <v>640</v>
      </c>
      <c r="D193" s="55" t="s">
        <v>142</v>
      </c>
      <c r="E193" s="197">
        <v>4270238021</v>
      </c>
      <c r="F193" s="145" t="s">
        <v>143</v>
      </c>
      <c r="G193" s="1097">
        <v>42645</v>
      </c>
      <c r="H193" s="160">
        <v>3885265434</v>
      </c>
      <c r="I193" s="39">
        <f>123.78/111.82</f>
        <v>1.1069576104453587</v>
      </c>
      <c r="J193" s="75" t="s">
        <v>151</v>
      </c>
      <c r="K193" s="197">
        <f>+E193/I193</f>
        <v>3857634638.1339469</v>
      </c>
      <c r="L193" s="168" t="s">
        <v>177</v>
      </c>
      <c r="M193" s="202"/>
      <c r="N193" s="1" t="s">
        <v>930</v>
      </c>
    </row>
    <row r="194" spans="1:18" ht="15" x14ac:dyDescent="0.25">
      <c r="A194" s="172" t="s">
        <v>529</v>
      </c>
      <c r="B194" s="353" t="s">
        <v>140</v>
      </c>
      <c r="C194" s="153" t="s">
        <v>640</v>
      </c>
      <c r="D194" s="55" t="s">
        <v>142</v>
      </c>
      <c r="E194" s="197">
        <v>31161593</v>
      </c>
      <c r="F194" s="145" t="s">
        <v>143</v>
      </c>
      <c r="G194" s="1097">
        <v>42395</v>
      </c>
      <c r="H194" s="160"/>
      <c r="I194" s="74">
        <f>126.15/111.82</f>
        <v>1.1281523877660526</v>
      </c>
      <c r="J194" s="76" t="s">
        <v>154</v>
      </c>
      <c r="K194" s="197">
        <f>+E194/I194</f>
        <v>27621794.128101464</v>
      </c>
      <c r="L194" s="168" t="s">
        <v>177</v>
      </c>
      <c r="M194" s="202"/>
      <c r="N194" s="1" t="s">
        <v>930</v>
      </c>
    </row>
    <row r="195" spans="1:18" ht="15" x14ac:dyDescent="0.25">
      <c r="A195" s="172" t="s">
        <v>529</v>
      </c>
      <c r="B195" s="353" t="s">
        <v>144</v>
      </c>
      <c r="C195" s="153" t="s">
        <v>640</v>
      </c>
      <c r="D195" s="55" t="s">
        <v>142</v>
      </c>
      <c r="E195" s="197">
        <v>3890427652</v>
      </c>
      <c r="F195" s="145" t="s">
        <v>193</v>
      </c>
      <c r="G195" s="1097">
        <v>42474</v>
      </c>
      <c r="H195" s="160">
        <v>3330227513</v>
      </c>
      <c r="I195" s="74">
        <f>130.63/111.82</f>
        <v>1.1682167769629763</v>
      </c>
      <c r="J195" s="76" t="s">
        <v>157</v>
      </c>
      <c r="K195" s="197">
        <f>+E195/I195</f>
        <v>3330227513.1795144</v>
      </c>
      <c r="L195" s="168" t="s">
        <v>177</v>
      </c>
      <c r="M195" s="202"/>
      <c r="N195" s="1" t="s">
        <v>930</v>
      </c>
    </row>
    <row r="196" spans="1:18" ht="15" x14ac:dyDescent="0.25">
      <c r="A196" s="172" t="s">
        <v>529</v>
      </c>
      <c r="B196" s="353" t="s">
        <v>145</v>
      </c>
      <c r="C196" s="153" t="s">
        <v>640</v>
      </c>
      <c r="D196" s="55" t="s">
        <v>142</v>
      </c>
      <c r="E196" s="197">
        <v>3954459034</v>
      </c>
      <c r="F196" s="145" t="s">
        <v>194</v>
      </c>
      <c r="G196" s="1104">
        <v>42650</v>
      </c>
      <c r="H196" s="160">
        <v>3330227513</v>
      </c>
      <c r="I196" s="74">
        <f>132.78/111.82</f>
        <v>1.1874441065998929</v>
      </c>
      <c r="J196" s="76" t="s">
        <v>163</v>
      </c>
      <c r="K196" s="197">
        <f>+E196/I196</f>
        <v>3330227513.0432291</v>
      </c>
      <c r="L196" s="168" t="s">
        <v>177</v>
      </c>
      <c r="M196" s="202"/>
      <c r="N196" s="1" t="s">
        <v>930</v>
      </c>
    </row>
    <row r="197" spans="1:18" ht="15" x14ac:dyDescent="0.25">
      <c r="A197" s="172" t="s">
        <v>529</v>
      </c>
      <c r="B197" s="353" t="s">
        <v>146</v>
      </c>
      <c r="C197" s="153" t="s">
        <v>640</v>
      </c>
      <c r="D197" s="55" t="s">
        <v>142</v>
      </c>
      <c r="E197" s="223">
        <v>4092052050</v>
      </c>
      <c r="F197" s="145" t="s">
        <v>195</v>
      </c>
      <c r="G197" s="1097">
        <v>42885</v>
      </c>
      <c r="H197" s="160">
        <v>3330227513</v>
      </c>
      <c r="I197" s="74">
        <f>137.4/111.82</f>
        <v>1.2287605079592203</v>
      </c>
      <c r="J197" s="76" t="s">
        <v>196</v>
      </c>
      <c r="K197" s="197">
        <f>+E197/I197</f>
        <v>3330227512.5982528</v>
      </c>
      <c r="L197" s="168" t="s">
        <v>177</v>
      </c>
      <c r="M197" s="202"/>
      <c r="N197" s="1" t="s">
        <v>930</v>
      </c>
    </row>
    <row r="198" spans="1:18" ht="30" x14ac:dyDescent="0.25">
      <c r="A198" s="172" t="s">
        <v>529</v>
      </c>
      <c r="B198" s="353" t="s">
        <v>818</v>
      </c>
      <c r="C198" s="153" t="s">
        <v>819</v>
      </c>
      <c r="D198" s="55" t="s">
        <v>142</v>
      </c>
      <c r="E198" s="223">
        <v>32581947</v>
      </c>
      <c r="F198" s="145"/>
      <c r="G198" s="1097">
        <v>42923</v>
      </c>
      <c r="H198" s="160"/>
      <c r="I198" s="74">
        <f>137.87/111.82</f>
        <v>1.2329636916472904</v>
      </c>
      <c r="J198" s="76" t="s">
        <v>186</v>
      </c>
      <c r="K198" s="197">
        <f>+E198/I198</f>
        <v>26425714.902009137</v>
      </c>
      <c r="L198" s="168" t="s">
        <v>818</v>
      </c>
      <c r="M198" s="202"/>
      <c r="N198" s="1" t="s">
        <v>930</v>
      </c>
    </row>
    <row r="199" spans="1:18" ht="15" x14ac:dyDescent="0.25">
      <c r="A199" s="172" t="s">
        <v>529</v>
      </c>
      <c r="B199" s="353" t="s">
        <v>147</v>
      </c>
      <c r="C199" s="153" t="s">
        <v>640</v>
      </c>
      <c r="D199" s="55" t="s">
        <v>142</v>
      </c>
      <c r="E199" s="116">
        <v>4111410375</v>
      </c>
      <c r="F199" s="145" t="s">
        <v>197</v>
      </c>
      <c r="G199" s="1097">
        <v>43017</v>
      </c>
      <c r="H199" s="160">
        <v>3330227513</v>
      </c>
      <c r="I199" s="74">
        <f>138.05/111.82</f>
        <v>1.2345734215703812</v>
      </c>
      <c r="J199" s="76" t="s">
        <v>190</v>
      </c>
      <c r="K199" s="197">
        <f>+E199/I199</f>
        <v>3330227512.7308941</v>
      </c>
      <c r="L199" s="168" t="s">
        <v>177</v>
      </c>
      <c r="M199" s="202"/>
      <c r="N199" s="1" t="s">
        <v>930</v>
      </c>
    </row>
    <row r="200" spans="1:18" ht="15" x14ac:dyDescent="0.25">
      <c r="A200" s="172" t="s">
        <v>529</v>
      </c>
      <c r="B200" s="353" t="s">
        <v>148</v>
      </c>
      <c r="C200" s="153" t="s">
        <v>640</v>
      </c>
      <c r="D200" s="55" t="s">
        <v>142</v>
      </c>
      <c r="E200" s="116">
        <v>4200756490</v>
      </c>
      <c r="F200" s="145" t="s">
        <v>198</v>
      </c>
      <c r="G200" s="1097">
        <v>43209</v>
      </c>
      <c r="H200" s="160">
        <v>3330227513</v>
      </c>
      <c r="I200" s="74">
        <f>141.05/111.82</f>
        <v>1.2614022536218925</v>
      </c>
      <c r="J200" s="76" t="s">
        <v>199</v>
      </c>
      <c r="K200" s="219">
        <f>E200/I200</f>
        <v>3330227513.0223322</v>
      </c>
      <c r="L200" s="168" t="s">
        <v>177</v>
      </c>
      <c r="M200" s="202" t="s">
        <v>921</v>
      </c>
    </row>
    <row r="201" spans="1:18" ht="15" x14ac:dyDescent="0.25">
      <c r="A201" s="172" t="s">
        <v>529</v>
      </c>
      <c r="B201" s="353" t="s">
        <v>149</v>
      </c>
      <c r="C201" s="153" t="s">
        <v>640</v>
      </c>
      <c r="D201" s="55" t="s">
        <v>142</v>
      </c>
      <c r="E201" s="116">
        <v>4243940445</v>
      </c>
      <c r="F201" s="145" t="s">
        <v>200</v>
      </c>
      <c r="G201" s="1097">
        <v>43384</v>
      </c>
      <c r="H201" s="160">
        <v>3330227513</v>
      </c>
      <c r="I201" s="74">
        <f>142.5/111.82</f>
        <v>1.2743695224467895</v>
      </c>
      <c r="J201" s="76" t="s">
        <v>315</v>
      </c>
      <c r="K201" s="219">
        <f>E201/I201</f>
        <v>3330227512.7010527</v>
      </c>
      <c r="L201" s="168" t="s">
        <v>177</v>
      </c>
      <c r="M201" s="202" t="s">
        <v>894</v>
      </c>
    </row>
    <row r="202" spans="1:18" ht="15" x14ac:dyDescent="0.25">
      <c r="A202" s="172" t="s">
        <v>529</v>
      </c>
      <c r="B202" s="353" t="s">
        <v>150</v>
      </c>
      <c r="C202" s="153" t="s">
        <v>640</v>
      </c>
      <c r="D202" s="55" t="s">
        <v>142</v>
      </c>
      <c r="E202" s="116">
        <v>4335995951</v>
      </c>
      <c r="F202" s="186" t="s">
        <v>201</v>
      </c>
      <c r="G202" s="1097">
        <v>43580</v>
      </c>
      <c r="H202" s="160">
        <v>3330227513</v>
      </c>
      <c r="I202" s="74">
        <f>101.62/78.05</f>
        <v>1.3019859064702115</v>
      </c>
      <c r="J202" s="76" t="s">
        <v>346</v>
      </c>
      <c r="K202" s="219">
        <f>E202/I202</f>
        <v>3330294075.7286949</v>
      </c>
      <c r="L202" s="168" t="s">
        <v>641</v>
      </c>
      <c r="M202" s="202" t="s">
        <v>935</v>
      </c>
    </row>
    <row r="203" spans="1:18" ht="15" x14ac:dyDescent="0.25">
      <c r="A203" s="172" t="s">
        <v>529</v>
      </c>
      <c r="B203" s="353" t="s">
        <v>178</v>
      </c>
      <c r="C203" s="153" t="s">
        <v>640</v>
      </c>
      <c r="D203" s="55" t="s">
        <v>142</v>
      </c>
      <c r="E203" s="116">
        <v>3687610549</v>
      </c>
      <c r="F203" s="186" t="s">
        <v>202</v>
      </c>
      <c r="G203" s="1103">
        <v>43748</v>
      </c>
      <c r="H203" s="170">
        <v>2787313610</v>
      </c>
      <c r="I203" s="74">
        <f>103.26/78.05</f>
        <v>1.322998078155029</v>
      </c>
      <c r="J203" s="76" t="s">
        <v>469</v>
      </c>
      <c r="K203" s="219">
        <f>E203/I203</f>
        <v>2787313609.8145456</v>
      </c>
      <c r="L203" s="168" t="s">
        <v>177</v>
      </c>
      <c r="M203" s="202" t="s">
        <v>925</v>
      </c>
    </row>
    <row r="204" spans="1:18" ht="15" x14ac:dyDescent="0.25">
      <c r="A204" s="172" t="s">
        <v>529</v>
      </c>
      <c r="B204" s="353" t="s">
        <v>179</v>
      </c>
      <c r="C204" s="153" t="s">
        <v>640</v>
      </c>
      <c r="D204" s="55" t="s">
        <v>142</v>
      </c>
      <c r="E204" s="116">
        <v>3768676557</v>
      </c>
      <c r="F204" s="186" t="s">
        <v>203</v>
      </c>
      <c r="G204" s="1103">
        <v>43935</v>
      </c>
      <c r="H204" s="170">
        <v>2787313610</v>
      </c>
      <c r="I204" s="74">
        <f>105.53/78.05</f>
        <v>1.35208199871877</v>
      </c>
      <c r="J204" s="76" t="s">
        <v>642</v>
      </c>
      <c r="K204" s="219">
        <f>E204/I204</f>
        <v>2787313610.0999718</v>
      </c>
      <c r="L204" s="168" t="s">
        <v>177</v>
      </c>
      <c r="M204" s="202" t="s">
        <v>910</v>
      </c>
    </row>
    <row r="205" spans="1:18" ht="15" x14ac:dyDescent="0.2">
      <c r="A205" s="172" t="s">
        <v>529</v>
      </c>
      <c r="B205" s="840" t="s">
        <v>180</v>
      </c>
      <c r="C205" s="153" t="s">
        <v>640</v>
      </c>
      <c r="D205" s="55" t="s">
        <v>142</v>
      </c>
      <c r="E205" s="222">
        <v>2486181857.1399999</v>
      </c>
      <c r="F205" s="186" t="s">
        <v>204</v>
      </c>
      <c r="G205" s="1103">
        <v>44126</v>
      </c>
      <c r="H205" s="836">
        <v>1848766139</v>
      </c>
      <c r="I205" s="74">
        <f>[26]IPC!$S$18/78.05</f>
        <v>1.3490070467648945</v>
      </c>
      <c r="J205" s="76" t="s">
        <v>817</v>
      </c>
      <c r="K205" s="219">
        <f>E205/I205</f>
        <v>1842971734.7305248</v>
      </c>
      <c r="L205" s="221" t="str">
        <f>IF(K205&lt;H205,"Incumplió","Cumplió")</f>
        <v>Incumplió</v>
      </c>
      <c r="M205" s="54" t="s">
        <v>816</v>
      </c>
      <c r="N205" s="220"/>
    </row>
    <row r="206" spans="1:18" ht="15" x14ac:dyDescent="0.2">
      <c r="A206" s="172"/>
      <c r="B206" s="841"/>
      <c r="C206" s="153" t="s">
        <v>640</v>
      </c>
      <c r="D206" s="55" t="s">
        <v>142</v>
      </c>
      <c r="E206" s="222">
        <v>7816692</v>
      </c>
      <c r="F206" s="186" t="s">
        <v>838</v>
      </c>
      <c r="G206" s="1103">
        <v>44134</v>
      </c>
      <c r="H206" s="837"/>
      <c r="I206" s="74">
        <f>[26]IPC!$S$18/78.05</f>
        <v>1.3490070467648945</v>
      </c>
      <c r="J206" s="76" t="s">
        <v>817</v>
      </c>
      <c r="K206" s="219">
        <f>E206/I206</f>
        <v>5794404.1276474493</v>
      </c>
      <c r="L206" s="168" t="s">
        <v>177</v>
      </c>
      <c r="M206" s="54" t="s">
        <v>834</v>
      </c>
      <c r="N206" s="220"/>
    </row>
    <row r="207" spans="1:18" ht="15" x14ac:dyDescent="0.2">
      <c r="A207" s="172" t="s">
        <v>529</v>
      </c>
      <c r="B207" s="353" t="s">
        <v>181</v>
      </c>
      <c r="C207" s="154"/>
      <c r="D207" s="55" t="s">
        <v>142</v>
      </c>
      <c r="E207" s="168"/>
      <c r="F207" s="186" t="s">
        <v>205</v>
      </c>
      <c r="G207" s="1103"/>
      <c r="H207" s="170">
        <v>1848766139</v>
      </c>
      <c r="I207" s="165"/>
      <c r="J207" s="165"/>
      <c r="K207" s="219">
        <v>0</v>
      </c>
      <c r="L207" s="168"/>
      <c r="M207" s="54"/>
    </row>
    <row r="208" spans="1:18" s="26" customFormat="1" ht="38.25" x14ac:dyDescent="0.25">
      <c r="A208" s="214" t="s">
        <v>529</v>
      </c>
      <c r="B208" s="353" t="s">
        <v>182</v>
      </c>
      <c r="C208" s="154"/>
      <c r="D208" s="55" t="s">
        <v>142</v>
      </c>
      <c r="E208" s="168"/>
      <c r="F208" s="186" t="s">
        <v>643</v>
      </c>
      <c r="G208" s="1103"/>
      <c r="H208" s="170">
        <v>2542964000</v>
      </c>
      <c r="I208" s="165"/>
      <c r="J208" s="165"/>
      <c r="K208" s="218">
        <v>0</v>
      </c>
      <c r="L208" s="168"/>
      <c r="M208" s="212"/>
      <c r="O208" s="211"/>
      <c r="P208" s="211"/>
      <c r="Q208" s="211"/>
      <c r="R208" s="211"/>
    </row>
    <row r="209" spans="1:18" s="26" customFormat="1" ht="15" hidden="1" x14ac:dyDescent="0.25">
      <c r="A209" s="214"/>
      <c r="B209" s="353"/>
      <c r="C209" s="154"/>
      <c r="D209" s="55"/>
      <c r="E209" s="168"/>
      <c r="F209" s="186"/>
      <c r="G209" s="1103"/>
      <c r="H209" s="170"/>
      <c r="I209" s="165"/>
      <c r="J209" s="165"/>
      <c r="K209" s="218"/>
      <c r="L209" s="168"/>
      <c r="M209" s="212"/>
      <c r="O209" s="211"/>
      <c r="P209" s="211"/>
      <c r="Q209" s="211"/>
      <c r="R209" s="211"/>
    </row>
    <row r="210" spans="1:18" s="26" customFormat="1" ht="15" hidden="1" x14ac:dyDescent="0.25">
      <c r="A210" s="214"/>
      <c r="B210" s="353"/>
      <c r="C210" s="154"/>
      <c r="D210" s="55"/>
      <c r="E210" s="168"/>
      <c r="F210" s="186"/>
      <c r="G210" s="1103"/>
      <c r="H210" s="170"/>
      <c r="I210" s="165"/>
      <c r="J210" s="165"/>
      <c r="K210" s="218"/>
      <c r="L210" s="168"/>
      <c r="M210" s="212"/>
      <c r="O210" s="211"/>
      <c r="P210" s="211"/>
      <c r="Q210" s="211"/>
      <c r="R210" s="211"/>
    </row>
    <row r="211" spans="1:18" s="26" customFormat="1" ht="15" hidden="1" x14ac:dyDescent="0.25">
      <c r="A211" s="214"/>
      <c r="B211" s="353"/>
      <c r="C211" s="154"/>
      <c r="D211" s="55"/>
      <c r="E211" s="168"/>
      <c r="F211" s="186"/>
      <c r="G211" s="1103"/>
      <c r="H211" s="170"/>
      <c r="I211" s="165"/>
      <c r="J211" s="165"/>
      <c r="K211" s="218"/>
      <c r="L211" s="168"/>
      <c r="M211" s="212"/>
      <c r="O211" s="211"/>
      <c r="P211" s="211"/>
      <c r="Q211" s="211"/>
      <c r="R211" s="211"/>
    </row>
    <row r="212" spans="1:18" s="26" customFormat="1" ht="15" hidden="1" x14ac:dyDescent="0.25">
      <c r="A212" s="214"/>
      <c r="B212" s="353"/>
      <c r="C212" s="154"/>
      <c r="D212" s="55"/>
      <c r="E212" s="168"/>
      <c r="F212" s="186"/>
      <c r="G212" s="1103"/>
      <c r="H212" s="170"/>
      <c r="I212" s="165"/>
      <c r="J212" s="165"/>
      <c r="K212" s="218"/>
      <c r="L212" s="168"/>
      <c r="M212" s="212"/>
      <c r="O212" s="211"/>
      <c r="P212" s="211"/>
      <c r="Q212" s="211"/>
      <c r="R212" s="211"/>
    </row>
    <row r="213" spans="1:18" s="26" customFormat="1" ht="15" hidden="1" x14ac:dyDescent="0.25">
      <c r="A213" s="214"/>
      <c r="B213" s="353"/>
      <c r="C213" s="154"/>
      <c r="D213" s="55"/>
      <c r="E213" s="168"/>
      <c r="F213" s="186"/>
      <c r="G213" s="1103"/>
      <c r="H213" s="170"/>
      <c r="I213" s="165"/>
      <c r="J213" s="165"/>
      <c r="K213" s="218"/>
      <c r="L213" s="168"/>
      <c r="M213" s="212"/>
      <c r="O213" s="211"/>
      <c r="P213" s="211"/>
      <c r="Q213" s="211"/>
      <c r="R213" s="211"/>
    </row>
    <row r="214" spans="1:18" s="26" customFormat="1" ht="15" hidden="1" x14ac:dyDescent="0.25">
      <c r="A214" s="214"/>
      <c r="B214" s="353"/>
      <c r="C214" s="154"/>
      <c r="D214" s="55"/>
      <c r="E214" s="168"/>
      <c r="F214" s="186"/>
      <c r="G214" s="1103"/>
      <c r="H214" s="170"/>
      <c r="I214" s="165"/>
      <c r="J214" s="165"/>
      <c r="K214" s="218"/>
      <c r="L214" s="168"/>
      <c r="M214" s="212"/>
      <c r="O214" s="211"/>
      <c r="P214" s="211"/>
      <c r="Q214" s="211"/>
      <c r="R214" s="211"/>
    </row>
    <row r="215" spans="1:18" s="26" customFormat="1" ht="15" hidden="1" x14ac:dyDescent="0.25">
      <c r="A215" s="214"/>
      <c r="B215" s="353"/>
      <c r="C215" s="154"/>
      <c r="D215" s="55"/>
      <c r="E215" s="168"/>
      <c r="F215" s="186"/>
      <c r="G215" s="1103"/>
      <c r="H215" s="170"/>
      <c r="I215" s="165"/>
      <c r="J215" s="165"/>
      <c r="K215" s="218"/>
      <c r="L215" s="168"/>
      <c r="M215" s="212"/>
      <c r="O215" s="211"/>
      <c r="P215" s="211"/>
      <c r="Q215" s="211"/>
      <c r="R215" s="211"/>
    </row>
    <row r="216" spans="1:18" s="26" customFormat="1" ht="15" hidden="1" x14ac:dyDescent="0.25">
      <c r="A216" s="214"/>
      <c r="B216" s="353"/>
      <c r="C216" s="154"/>
      <c r="D216" s="55"/>
      <c r="E216" s="168"/>
      <c r="F216" s="186"/>
      <c r="G216" s="1103"/>
      <c r="H216" s="170"/>
      <c r="I216" s="165"/>
      <c r="J216" s="165"/>
      <c r="K216" s="218"/>
      <c r="L216" s="168"/>
      <c r="M216" s="212"/>
      <c r="O216" s="211"/>
      <c r="P216" s="211"/>
      <c r="Q216" s="211"/>
      <c r="R216" s="211"/>
    </row>
    <row r="217" spans="1:18" s="26" customFormat="1" ht="15" hidden="1" x14ac:dyDescent="0.25">
      <c r="A217" s="214" t="s">
        <v>529</v>
      </c>
      <c r="B217" s="353"/>
      <c r="C217" s="154"/>
      <c r="D217" s="55"/>
      <c r="E217" s="168"/>
      <c r="F217" s="186"/>
      <c r="G217" s="1103"/>
      <c r="H217" s="170"/>
      <c r="I217" s="165"/>
      <c r="J217" s="165"/>
      <c r="K217" s="218"/>
      <c r="L217" s="168"/>
      <c r="M217" s="212"/>
      <c r="O217" s="211"/>
      <c r="P217" s="211"/>
      <c r="Q217" s="211"/>
      <c r="R217" s="211"/>
    </row>
    <row r="218" spans="1:18" s="173" customFormat="1" ht="15" x14ac:dyDescent="0.25">
      <c r="A218" s="173" t="s">
        <v>475</v>
      </c>
      <c r="B218" s="350" t="s">
        <v>206</v>
      </c>
      <c r="C218" s="350"/>
      <c r="D218" s="350"/>
      <c r="E218" s="350"/>
      <c r="F218" s="350"/>
      <c r="G218" s="1091"/>
      <c r="H218" s="350"/>
      <c r="I218" s="350"/>
      <c r="J218" s="350"/>
      <c r="K218" s="350"/>
      <c r="L218" s="350"/>
      <c r="M218" s="175"/>
      <c r="O218" s="174"/>
      <c r="P218" s="174"/>
      <c r="Q218" s="174"/>
      <c r="R218" s="174"/>
    </row>
    <row r="219" spans="1:18" s="349" customFormat="1" ht="15" x14ac:dyDescent="0.2">
      <c r="A219" s="217" t="s">
        <v>529</v>
      </c>
      <c r="B219" s="137" t="s">
        <v>129</v>
      </c>
      <c r="C219" s="138" t="s">
        <v>130</v>
      </c>
      <c r="D219" s="138" t="s">
        <v>131</v>
      </c>
      <c r="E219" s="828" t="s">
        <v>132</v>
      </c>
      <c r="F219" s="829"/>
      <c r="G219" s="828" t="s">
        <v>133</v>
      </c>
      <c r="H219" s="830"/>
      <c r="I219" s="830"/>
      <c r="J219" s="830"/>
      <c r="K219" s="829"/>
      <c r="L219" s="139" t="s">
        <v>96</v>
      </c>
      <c r="M219" s="139" t="s">
        <v>776</v>
      </c>
      <c r="O219" s="216"/>
      <c r="P219" s="216"/>
      <c r="Q219" s="216"/>
      <c r="R219" s="216"/>
    </row>
    <row r="220" spans="1:18" s="349" customFormat="1" ht="45" x14ac:dyDescent="0.2">
      <c r="A220" s="217" t="s">
        <v>529</v>
      </c>
      <c r="B220" s="137"/>
      <c r="C220" s="138"/>
      <c r="D220" s="138"/>
      <c r="E220" s="140" t="s">
        <v>134</v>
      </c>
      <c r="F220" s="140" t="s">
        <v>135</v>
      </c>
      <c r="G220" s="1090" t="s">
        <v>607</v>
      </c>
      <c r="H220" s="140" t="s">
        <v>136</v>
      </c>
      <c r="I220" s="140" t="s">
        <v>137</v>
      </c>
      <c r="J220" s="140" t="s">
        <v>138</v>
      </c>
      <c r="K220" s="140" t="s">
        <v>139</v>
      </c>
      <c r="L220" s="139"/>
      <c r="M220" s="178"/>
      <c r="O220" s="216"/>
      <c r="P220" s="216"/>
      <c r="Q220" s="216"/>
      <c r="R220" s="216"/>
    </row>
    <row r="221" spans="1:18" ht="28.5" x14ac:dyDescent="0.2">
      <c r="A221" s="172" t="s">
        <v>529</v>
      </c>
      <c r="B221" s="353" t="s">
        <v>140</v>
      </c>
      <c r="C221" s="153" t="s">
        <v>326</v>
      </c>
      <c r="D221" s="55" t="s">
        <v>142</v>
      </c>
      <c r="E221" s="215">
        <v>384680737</v>
      </c>
      <c r="F221" s="4" t="s">
        <v>143</v>
      </c>
      <c r="G221" s="1102">
        <v>42278</v>
      </c>
      <c r="H221" s="836">
        <v>350000000</v>
      </c>
      <c r="I221" s="39">
        <f>123.78/111.82</f>
        <v>1.1069576104453587</v>
      </c>
      <c r="J221" s="75" t="s">
        <v>151</v>
      </c>
      <c r="K221" s="197">
        <f>+E221/I221</f>
        <v>347511714.42349327</v>
      </c>
      <c r="L221" s="168" t="s">
        <v>177</v>
      </c>
      <c r="M221" s="54"/>
      <c r="N221" s="1" t="s">
        <v>930</v>
      </c>
    </row>
    <row r="222" spans="1:18" ht="28.5" x14ac:dyDescent="0.2">
      <c r="A222" s="172" t="s">
        <v>529</v>
      </c>
      <c r="B222" s="353" t="s">
        <v>140</v>
      </c>
      <c r="C222" s="153" t="s">
        <v>326</v>
      </c>
      <c r="D222" s="55" t="s">
        <v>142</v>
      </c>
      <c r="E222" s="215">
        <v>2807165</v>
      </c>
      <c r="F222" s="4" t="s">
        <v>143</v>
      </c>
      <c r="G222" s="1102">
        <v>42395</v>
      </c>
      <c r="H222" s="837"/>
      <c r="I222" s="74">
        <f>126.15/111.82</f>
        <v>1.1281523877660526</v>
      </c>
      <c r="J222" s="76" t="s">
        <v>154</v>
      </c>
      <c r="K222" s="197">
        <f>+E222/I222</f>
        <v>2488285.297661514</v>
      </c>
      <c r="L222" s="168" t="s">
        <v>177</v>
      </c>
      <c r="M222" s="54"/>
      <c r="N222" s="1" t="s">
        <v>930</v>
      </c>
    </row>
    <row r="223" spans="1:18" ht="42.75" x14ac:dyDescent="0.2">
      <c r="A223" s="172" t="s">
        <v>529</v>
      </c>
      <c r="B223" s="353" t="s">
        <v>144</v>
      </c>
      <c r="C223" s="153" t="s">
        <v>326</v>
      </c>
      <c r="D223" s="55" t="s">
        <v>142</v>
      </c>
      <c r="E223" s="215">
        <v>394853336</v>
      </c>
      <c r="F223" s="4" t="s">
        <v>644</v>
      </c>
      <c r="G223" s="1102">
        <v>42398</v>
      </c>
      <c r="H223" s="160">
        <v>350000000</v>
      </c>
      <c r="I223" s="74">
        <f>126.15/111.82</f>
        <v>1.1281523877660526</v>
      </c>
      <c r="J223" s="76" t="s">
        <v>155</v>
      </c>
      <c r="K223" s="197">
        <f>+E223/I223</f>
        <v>350000000.24986124</v>
      </c>
      <c r="L223" s="168" t="s">
        <v>177</v>
      </c>
      <c r="M223" s="54"/>
      <c r="N223" s="1" t="s">
        <v>930</v>
      </c>
    </row>
    <row r="224" spans="1:18" ht="42.75" x14ac:dyDescent="0.2">
      <c r="A224" s="172" t="s">
        <v>529</v>
      </c>
      <c r="B224" s="353" t="s">
        <v>145</v>
      </c>
      <c r="C224" s="153" t="s">
        <v>326</v>
      </c>
      <c r="D224" s="55" t="s">
        <v>142</v>
      </c>
      <c r="E224" s="215">
        <v>417546056</v>
      </c>
      <c r="F224" s="4" t="s">
        <v>644</v>
      </c>
      <c r="G224" s="1102">
        <v>42765</v>
      </c>
      <c r="H224" s="160">
        <v>350000000</v>
      </c>
      <c r="I224" s="74">
        <f>133.4/111.82</f>
        <v>1.1929887318905386</v>
      </c>
      <c r="J224" s="76" t="s">
        <v>207</v>
      </c>
      <c r="K224" s="197">
        <f>+E224/I224</f>
        <v>349999999.86446768</v>
      </c>
      <c r="L224" s="168" t="s">
        <v>177</v>
      </c>
      <c r="M224" s="54"/>
      <c r="N224" s="1" t="s">
        <v>930</v>
      </c>
    </row>
    <row r="225" spans="1:13" ht="42.75" x14ac:dyDescent="0.2">
      <c r="A225" s="172" t="s">
        <v>529</v>
      </c>
      <c r="B225" s="353" t="s">
        <v>146</v>
      </c>
      <c r="C225" s="153" t="s">
        <v>326</v>
      </c>
      <c r="D225" s="55" t="s">
        <v>142</v>
      </c>
      <c r="E225" s="215">
        <v>434604722</v>
      </c>
      <c r="F225" s="4" t="s">
        <v>644</v>
      </c>
      <c r="G225" s="1102">
        <v>43223</v>
      </c>
      <c r="H225" s="836">
        <v>350000000</v>
      </c>
      <c r="I225" s="74">
        <f>141.05/111.82</f>
        <v>1.2614022536218925</v>
      </c>
      <c r="J225" s="76" t="s">
        <v>236</v>
      </c>
      <c r="K225" s="197">
        <f>+E225/I225</f>
        <v>344540943.02757883</v>
      </c>
      <c r="L225" s="168" t="s">
        <v>177</v>
      </c>
      <c r="M225" s="54" t="s">
        <v>934</v>
      </c>
    </row>
    <row r="226" spans="1:13" ht="42.75" x14ac:dyDescent="0.2">
      <c r="A226" s="172" t="s">
        <v>529</v>
      </c>
      <c r="B226" s="353" t="s">
        <v>282</v>
      </c>
      <c r="C226" s="153" t="s">
        <v>326</v>
      </c>
      <c r="D226" s="55" t="s">
        <v>142</v>
      </c>
      <c r="E226" s="215">
        <v>10047398</v>
      </c>
      <c r="F226" s="4" t="s">
        <v>644</v>
      </c>
      <c r="G226" s="1102">
        <v>43263</v>
      </c>
      <c r="H226" s="837"/>
      <c r="I226" s="74">
        <f>142.06/111.82</f>
        <v>1.2704346270792346</v>
      </c>
      <c r="J226" s="76" t="s">
        <v>236</v>
      </c>
      <c r="K226" s="197">
        <f>+E226/I226</f>
        <v>7908630.4685344212</v>
      </c>
      <c r="L226" s="168" t="s">
        <v>645</v>
      </c>
      <c r="M226" s="54" t="s">
        <v>933</v>
      </c>
    </row>
    <row r="227" spans="1:13" ht="42.75" x14ac:dyDescent="0.2">
      <c r="A227" s="172" t="s">
        <v>529</v>
      </c>
      <c r="B227" s="353" t="s">
        <v>147</v>
      </c>
      <c r="C227" s="153" t="s">
        <v>326</v>
      </c>
      <c r="D227" s="55" t="s">
        <v>142</v>
      </c>
      <c r="E227" s="215">
        <v>446029333</v>
      </c>
      <c r="F227" s="4" t="s">
        <v>644</v>
      </c>
      <c r="G227" s="1102">
        <v>43399</v>
      </c>
      <c r="H227" s="160">
        <v>350000000</v>
      </c>
      <c r="I227" s="74">
        <f>142.5/111.82</f>
        <v>1.2743695224467895</v>
      </c>
      <c r="J227" s="76" t="s">
        <v>315</v>
      </c>
      <c r="K227" s="197">
        <f>+E227/I227</f>
        <v>350000000.11270177</v>
      </c>
      <c r="L227" s="168" t="s">
        <v>177</v>
      </c>
      <c r="M227" s="54" t="s">
        <v>932</v>
      </c>
    </row>
    <row r="228" spans="1:13" ht="42.75" x14ac:dyDescent="0.2">
      <c r="A228" s="172" t="s">
        <v>529</v>
      </c>
      <c r="B228" s="353" t="s">
        <v>148</v>
      </c>
      <c r="C228" s="153" t="s">
        <v>326</v>
      </c>
      <c r="D228" s="55" t="s">
        <v>142</v>
      </c>
      <c r="E228" s="215">
        <v>477093543</v>
      </c>
      <c r="F228" s="4" t="s">
        <v>644</v>
      </c>
      <c r="G228" s="1102">
        <v>43445</v>
      </c>
      <c r="H228" s="160">
        <v>350000000</v>
      </c>
      <c r="I228" s="74">
        <f>142.84/111.82</f>
        <v>1.2774101234126276</v>
      </c>
      <c r="J228" s="76" t="s">
        <v>325</v>
      </c>
      <c r="K228" s="197">
        <f>+E228/I228</f>
        <v>373485018.04998595</v>
      </c>
      <c r="L228" s="168" t="s">
        <v>177</v>
      </c>
      <c r="M228" s="54" t="s">
        <v>931</v>
      </c>
    </row>
    <row r="229" spans="1:13" ht="42.75" x14ac:dyDescent="0.2">
      <c r="A229" s="172" t="s">
        <v>529</v>
      </c>
      <c r="B229" s="353" t="s">
        <v>149</v>
      </c>
      <c r="C229" s="153" t="s">
        <v>326</v>
      </c>
      <c r="D229" s="55" t="s">
        <v>142</v>
      </c>
      <c r="E229" s="215">
        <v>463049327</v>
      </c>
      <c r="F229" s="4" t="s">
        <v>644</v>
      </c>
      <c r="G229" s="1102">
        <v>43748</v>
      </c>
      <c r="H229" s="160">
        <v>350000000</v>
      </c>
      <c r="I229" s="74">
        <f>103.26/78.05</f>
        <v>1.322998078155029</v>
      </c>
      <c r="J229" s="76" t="s">
        <v>460</v>
      </c>
      <c r="K229" s="197">
        <f>+E229/I229</f>
        <v>349999999.73222929</v>
      </c>
      <c r="L229" s="168" t="s">
        <v>466</v>
      </c>
      <c r="M229" s="54" t="s">
        <v>925</v>
      </c>
    </row>
    <row r="230" spans="1:13" ht="15" x14ac:dyDescent="0.2">
      <c r="A230" s="172" t="s">
        <v>529</v>
      </c>
      <c r="B230" s="840" t="s">
        <v>150</v>
      </c>
      <c r="C230" s="153" t="s">
        <v>326</v>
      </c>
      <c r="D230" s="55" t="s">
        <v>142</v>
      </c>
      <c r="E230" s="215">
        <v>470672645.74000001</v>
      </c>
      <c r="F230" s="846" t="s">
        <v>644</v>
      </c>
      <c r="G230" s="1088">
        <v>44118</v>
      </c>
      <c r="H230" s="836">
        <v>350000000</v>
      </c>
      <c r="I230" s="74">
        <f>105.29/78.05</f>
        <v>1.3490070467648945</v>
      </c>
      <c r="J230" s="76" t="s">
        <v>815</v>
      </c>
      <c r="K230" s="197">
        <f>+E230/I230</f>
        <v>348903029.72748595</v>
      </c>
      <c r="L230" s="838" t="s">
        <v>814</v>
      </c>
      <c r="M230" s="54" t="s">
        <v>780</v>
      </c>
    </row>
    <row r="231" spans="1:13" ht="15" x14ac:dyDescent="0.2">
      <c r="A231" s="172"/>
      <c r="B231" s="841"/>
      <c r="C231" s="153" t="s">
        <v>326</v>
      </c>
      <c r="D231" s="55"/>
      <c r="E231" s="215">
        <v>1479820</v>
      </c>
      <c r="F231" s="847"/>
      <c r="G231" s="1088">
        <v>44134</v>
      </c>
      <c r="H231" s="837"/>
      <c r="I231" s="74">
        <f>105.29/78.05</f>
        <v>1.3490070467648945</v>
      </c>
      <c r="J231" s="76" t="s">
        <v>815</v>
      </c>
      <c r="K231" s="197">
        <f>+E231/I231</f>
        <v>1096969.8071991641</v>
      </c>
      <c r="L231" s="839"/>
      <c r="M231" s="54"/>
    </row>
    <row r="232" spans="1:13" ht="15" hidden="1" x14ac:dyDescent="0.2">
      <c r="A232" s="172"/>
      <c r="B232" s="356"/>
      <c r="C232" s="153"/>
      <c r="D232" s="55"/>
      <c r="E232" s="215"/>
      <c r="F232" s="357"/>
      <c r="G232" s="1088"/>
      <c r="H232" s="354"/>
      <c r="I232" s="74"/>
      <c r="J232" s="76"/>
      <c r="K232" s="197"/>
      <c r="L232" s="355"/>
      <c r="M232" s="54"/>
    </row>
    <row r="233" spans="1:13" ht="15" hidden="1" x14ac:dyDescent="0.2">
      <c r="A233" s="172"/>
      <c r="B233" s="356"/>
      <c r="C233" s="153"/>
      <c r="D233" s="55"/>
      <c r="E233" s="215"/>
      <c r="F233" s="357"/>
      <c r="G233" s="1088"/>
      <c r="H233" s="354"/>
      <c r="I233" s="74"/>
      <c r="J233" s="76"/>
      <c r="K233" s="197"/>
      <c r="L233" s="355"/>
      <c r="M233" s="54"/>
    </row>
    <row r="234" spans="1:13" ht="15" hidden="1" x14ac:dyDescent="0.2">
      <c r="A234" s="172"/>
      <c r="B234" s="356"/>
      <c r="C234" s="153"/>
      <c r="D234" s="55"/>
      <c r="E234" s="215"/>
      <c r="F234" s="357"/>
      <c r="G234" s="1088"/>
      <c r="H234" s="354"/>
      <c r="I234" s="74"/>
      <c r="J234" s="76"/>
      <c r="K234" s="197"/>
      <c r="L234" s="355"/>
      <c r="M234" s="54"/>
    </row>
    <row r="235" spans="1:13" ht="15" hidden="1" x14ac:dyDescent="0.2">
      <c r="A235" s="172"/>
      <c r="B235" s="356"/>
      <c r="C235" s="153"/>
      <c r="D235" s="55"/>
      <c r="E235" s="215"/>
      <c r="F235" s="357"/>
      <c r="G235" s="1088"/>
      <c r="H235" s="354"/>
      <c r="I235" s="74"/>
      <c r="J235" s="76"/>
      <c r="K235" s="197"/>
      <c r="L235" s="355"/>
      <c r="M235" s="54"/>
    </row>
    <row r="236" spans="1:13" ht="15" hidden="1" x14ac:dyDescent="0.2">
      <c r="A236" s="172"/>
      <c r="B236" s="356"/>
      <c r="C236" s="153"/>
      <c r="D236" s="55"/>
      <c r="E236" s="215"/>
      <c r="F236" s="357"/>
      <c r="G236" s="1088"/>
      <c r="H236" s="354"/>
      <c r="I236" s="74"/>
      <c r="J236" s="76"/>
      <c r="K236" s="197"/>
      <c r="L236" s="355"/>
      <c r="M236" s="54"/>
    </row>
    <row r="237" spans="1:13" ht="15" hidden="1" x14ac:dyDescent="0.2">
      <c r="A237" s="172"/>
      <c r="B237" s="356"/>
      <c r="C237" s="153"/>
      <c r="D237" s="55"/>
      <c r="E237" s="215"/>
      <c r="F237" s="357"/>
      <c r="G237" s="1088"/>
      <c r="H237" s="354"/>
      <c r="I237" s="74"/>
      <c r="J237" s="76"/>
      <c r="K237" s="197"/>
      <c r="L237" s="355"/>
      <c r="M237" s="54"/>
    </row>
    <row r="238" spans="1:13" ht="15" hidden="1" x14ac:dyDescent="0.2">
      <c r="A238" s="172"/>
      <c r="B238" s="356"/>
      <c r="C238" s="153"/>
      <c r="D238" s="55"/>
      <c r="E238" s="215"/>
      <c r="F238" s="357"/>
      <c r="G238" s="1088"/>
      <c r="H238" s="354"/>
      <c r="I238" s="74"/>
      <c r="J238" s="76"/>
      <c r="K238" s="197"/>
      <c r="L238" s="355"/>
      <c r="M238" s="54"/>
    </row>
    <row r="239" spans="1:13" ht="15" hidden="1" x14ac:dyDescent="0.2">
      <c r="A239" s="172"/>
      <c r="B239" s="356"/>
      <c r="C239" s="153"/>
      <c r="D239" s="55"/>
      <c r="E239" s="215"/>
      <c r="F239" s="357"/>
      <c r="G239" s="1088"/>
      <c r="H239" s="354"/>
      <c r="I239" s="74"/>
      <c r="J239" s="76"/>
      <c r="K239" s="197"/>
      <c r="L239" s="355"/>
      <c r="M239" s="54"/>
    </row>
    <row r="240" spans="1:13" ht="15" hidden="1" x14ac:dyDescent="0.2">
      <c r="A240" s="172"/>
      <c r="B240" s="356"/>
      <c r="C240" s="153"/>
      <c r="D240" s="55"/>
      <c r="E240" s="215"/>
      <c r="F240" s="357"/>
      <c r="G240" s="1088"/>
      <c r="H240" s="354"/>
      <c r="I240" s="74"/>
      <c r="J240" s="76"/>
      <c r="K240" s="197"/>
      <c r="L240" s="355"/>
      <c r="M240" s="54"/>
    </row>
    <row r="241" spans="1:18" ht="15" hidden="1" x14ac:dyDescent="0.2">
      <c r="A241" s="172"/>
      <c r="B241" s="356"/>
      <c r="C241" s="153"/>
      <c r="D241" s="55"/>
      <c r="E241" s="215"/>
      <c r="F241" s="357"/>
      <c r="G241" s="1088"/>
      <c r="H241" s="354"/>
      <c r="I241" s="74"/>
      <c r="J241" s="76"/>
      <c r="K241" s="197"/>
      <c r="L241" s="355"/>
      <c r="M241" s="54"/>
    </row>
    <row r="242" spans="1:18" s="173" customFormat="1" ht="25.5" x14ac:dyDescent="0.25">
      <c r="A242" s="173" t="s">
        <v>327</v>
      </c>
      <c r="B242" s="350" t="s">
        <v>208</v>
      </c>
      <c r="C242" s="350"/>
      <c r="D242" s="350"/>
      <c r="E242" s="350"/>
      <c r="F242" s="350"/>
      <c r="G242" s="1091"/>
      <c r="H242" s="350"/>
      <c r="I242" s="350"/>
      <c r="J242" s="350"/>
      <c r="K242" s="350"/>
      <c r="L242" s="350"/>
      <c r="M242" s="175"/>
      <c r="O242" s="174"/>
      <c r="P242" s="174"/>
      <c r="Q242" s="174"/>
      <c r="R242" s="174"/>
    </row>
    <row r="243" spans="1:18" s="173" customFormat="1" ht="15" x14ac:dyDescent="0.25">
      <c r="A243" s="176" t="s">
        <v>529</v>
      </c>
      <c r="B243" s="137" t="s">
        <v>129</v>
      </c>
      <c r="C243" s="138" t="s">
        <v>130</v>
      </c>
      <c r="D243" s="138" t="s">
        <v>131</v>
      </c>
      <c r="E243" s="828" t="s">
        <v>132</v>
      </c>
      <c r="F243" s="829"/>
      <c r="G243" s="828" t="s">
        <v>133</v>
      </c>
      <c r="H243" s="830"/>
      <c r="I243" s="830"/>
      <c r="J243" s="830"/>
      <c r="K243" s="829"/>
      <c r="L243" s="139" t="s">
        <v>96</v>
      </c>
      <c r="M243" s="139" t="s">
        <v>776</v>
      </c>
      <c r="O243" s="174"/>
      <c r="P243" s="174"/>
      <c r="Q243" s="174"/>
      <c r="R243" s="174"/>
    </row>
    <row r="244" spans="1:18" s="173" customFormat="1" ht="45" x14ac:dyDescent="0.25">
      <c r="A244" s="176" t="s">
        <v>529</v>
      </c>
      <c r="B244" s="137"/>
      <c r="C244" s="138"/>
      <c r="D244" s="138"/>
      <c r="E244" s="140" t="s">
        <v>134</v>
      </c>
      <c r="F244" s="140" t="s">
        <v>135</v>
      </c>
      <c r="G244" s="1090" t="s">
        <v>607</v>
      </c>
      <c r="H244" s="140" t="s">
        <v>136</v>
      </c>
      <c r="I244" s="140" t="s">
        <v>137</v>
      </c>
      <c r="J244" s="140" t="s">
        <v>138</v>
      </c>
      <c r="K244" s="140" t="s">
        <v>139</v>
      </c>
      <c r="L244" s="139"/>
      <c r="M244" s="175"/>
      <c r="O244" s="174"/>
      <c r="P244" s="174"/>
      <c r="Q244" s="174"/>
      <c r="R244" s="174"/>
    </row>
    <row r="245" spans="1:18" ht="57.75" x14ac:dyDescent="0.25">
      <c r="A245" s="172" t="s">
        <v>529</v>
      </c>
      <c r="B245" s="353" t="s">
        <v>813</v>
      </c>
      <c r="C245" s="153" t="s">
        <v>327</v>
      </c>
      <c r="D245" s="55" t="s">
        <v>142</v>
      </c>
      <c r="E245" s="116">
        <v>310301163.36000001</v>
      </c>
      <c r="F245" s="4" t="s">
        <v>646</v>
      </c>
      <c r="G245" s="1097">
        <v>42278</v>
      </c>
      <c r="H245" s="160">
        <v>252000000</v>
      </c>
      <c r="I245" s="39">
        <f>123.78/111.82</f>
        <v>1.1069576104453587</v>
      </c>
      <c r="J245" s="75" t="s">
        <v>151</v>
      </c>
      <c r="K245" s="197">
        <f>+E245/I245</f>
        <v>280318921.367872</v>
      </c>
      <c r="L245" s="168" t="s">
        <v>177</v>
      </c>
      <c r="M245" s="54"/>
      <c r="N245" s="1" t="s">
        <v>930</v>
      </c>
    </row>
    <row r="246" spans="1:18" s="26" customFormat="1" ht="52.5" customHeight="1" x14ac:dyDescent="0.2">
      <c r="A246" s="214" t="s">
        <v>529</v>
      </c>
      <c r="B246" s="840" t="s">
        <v>812</v>
      </c>
      <c r="C246" s="153" t="s">
        <v>327</v>
      </c>
      <c r="D246" s="55" t="s">
        <v>142</v>
      </c>
      <c r="E246" s="136">
        <v>67589211</v>
      </c>
      <c r="F246" s="846" t="s">
        <v>209</v>
      </c>
      <c r="G246" s="1089">
        <v>42374</v>
      </c>
      <c r="H246" s="836">
        <v>60000000</v>
      </c>
      <c r="I246" s="115">
        <f>126.15/111.82</f>
        <v>1.1281523877660526</v>
      </c>
      <c r="J246" s="213" t="s">
        <v>154</v>
      </c>
      <c r="K246" s="50">
        <f>+E246/I246</f>
        <v>59911419.532461353</v>
      </c>
      <c r="L246" s="168" t="s">
        <v>177</v>
      </c>
      <c r="M246" s="212"/>
      <c r="N246" s="1" t="s">
        <v>930</v>
      </c>
      <c r="O246" s="211"/>
      <c r="P246" s="211"/>
      <c r="Q246" s="211"/>
      <c r="R246" s="211"/>
    </row>
    <row r="247" spans="1:18" s="26" customFormat="1" ht="44.25" customHeight="1" x14ac:dyDescent="0.2">
      <c r="A247" s="214" t="s">
        <v>529</v>
      </c>
      <c r="B247" s="841"/>
      <c r="C247" s="153" t="s">
        <v>327</v>
      </c>
      <c r="D247" s="55" t="s">
        <v>142</v>
      </c>
      <c r="E247" s="136">
        <v>1896513</v>
      </c>
      <c r="F247" s="847"/>
      <c r="G247" s="1089">
        <v>42398</v>
      </c>
      <c r="H247" s="837"/>
      <c r="I247" s="115">
        <f>126.15/111.82</f>
        <v>1.1281523877660526</v>
      </c>
      <c r="J247" s="213" t="s">
        <v>154</v>
      </c>
      <c r="K247" s="50">
        <f>+E247/I247</f>
        <v>1681078.7448275862</v>
      </c>
      <c r="L247" s="168" t="s">
        <v>177</v>
      </c>
      <c r="M247" s="212"/>
      <c r="N247" s="1" t="s">
        <v>930</v>
      </c>
      <c r="O247" s="211"/>
      <c r="P247" s="211"/>
      <c r="Q247" s="211"/>
      <c r="R247" s="211"/>
    </row>
    <row r="248" spans="1:18" ht="15" x14ac:dyDescent="0.25">
      <c r="A248" s="172" t="s">
        <v>529</v>
      </c>
      <c r="B248" s="353" t="s">
        <v>811</v>
      </c>
      <c r="C248" s="153" t="s">
        <v>327</v>
      </c>
      <c r="D248" s="55" t="s">
        <v>142</v>
      </c>
      <c r="E248" s="116">
        <v>71162374</v>
      </c>
      <c r="F248" s="4"/>
      <c r="G248" s="1097">
        <v>42556</v>
      </c>
      <c r="H248" s="160">
        <v>60000000</v>
      </c>
      <c r="I248" s="74">
        <f>132.58/111.82</f>
        <v>1.1856555177964587</v>
      </c>
      <c r="J248" s="76" t="s">
        <v>160</v>
      </c>
      <c r="K248" s="197">
        <f>+E248/I248</f>
        <v>60019434.761502482</v>
      </c>
      <c r="L248" s="168" t="s">
        <v>177</v>
      </c>
      <c r="M248" s="54"/>
      <c r="N248" s="1" t="s">
        <v>930</v>
      </c>
    </row>
    <row r="249" spans="1:18" ht="15" x14ac:dyDescent="0.25">
      <c r="A249" s="172" t="s">
        <v>529</v>
      </c>
      <c r="B249" s="353" t="s">
        <v>810</v>
      </c>
      <c r="C249" s="153" t="s">
        <v>327</v>
      </c>
      <c r="D249" s="55" t="s">
        <v>142</v>
      </c>
      <c r="E249" s="116">
        <v>71579324</v>
      </c>
      <c r="F249" s="4" t="s">
        <v>210</v>
      </c>
      <c r="G249" s="1097">
        <v>42741</v>
      </c>
      <c r="H249" s="160">
        <v>60000000</v>
      </c>
      <c r="I249" s="74">
        <f>133.4/111.82</f>
        <v>1.1929887318905386</v>
      </c>
      <c r="J249" s="76" t="s">
        <v>165</v>
      </c>
      <c r="K249" s="197">
        <f>+E249/I249</f>
        <v>60000000.072563708</v>
      </c>
      <c r="L249" s="168" t="s">
        <v>177</v>
      </c>
      <c r="M249" s="54"/>
      <c r="N249" s="1" t="s">
        <v>930</v>
      </c>
    </row>
    <row r="250" spans="1:18" ht="15" x14ac:dyDescent="0.25">
      <c r="A250" s="172" t="s">
        <v>529</v>
      </c>
      <c r="B250" s="353" t="s">
        <v>809</v>
      </c>
      <c r="C250" s="153" t="s">
        <v>327</v>
      </c>
      <c r="D250" s="55" t="s">
        <v>142</v>
      </c>
      <c r="E250" s="116">
        <v>300633160</v>
      </c>
      <c r="F250" s="4" t="s">
        <v>211</v>
      </c>
      <c r="G250" s="1097">
        <v>42741</v>
      </c>
      <c r="H250" s="160">
        <v>252000000</v>
      </c>
      <c r="I250" s="74">
        <f>133.4/111.82</f>
        <v>1.1929887318905386</v>
      </c>
      <c r="J250" s="76" t="s">
        <v>165</v>
      </c>
      <c r="K250" s="197">
        <f>+E250/I250</f>
        <v>251999999.63418287</v>
      </c>
      <c r="L250" s="168" t="s">
        <v>177</v>
      </c>
      <c r="M250" s="54"/>
      <c r="N250" s="1" t="s">
        <v>930</v>
      </c>
    </row>
    <row r="251" spans="1:18" ht="15" x14ac:dyDescent="0.25">
      <c r="A251" s="172" t="s">
        <v>529</v>
      </c>
      <c r="B251" s="353" t="s">
        <v>808</v>
      </c>
      <c r="C251" s="153" t="s">
        <v>327</v>
      </c>
      <c r="D251" s="55" t="s">
        <v>142</v>
      </c>
      <c r="E251" s="116">
        <v>73891969</v>
      </c>
      <c r="F251" s="4" t="s">
        <v>212</v>
      </c>
      <c r="G251" s="1097">
        <v>42913</v>
      </c>
      <c r="H251" s="160">
        <v>60000000</v>
      </c>
      <c r="I251" s="74">
        <f>137.71/111.82</f>
        <v>1.2315328206045431</v>
      </c>
      <c r="J251" s="76" t="s">
        <v>213</v>
      </c>
      <c r="K251" s="197">
        <f>+E251/I251</f>
        <v>59999999.808147557</v>
      </c>
      <c r="L251" s="168" t="s">
        <v>177</v>
      </c>
      <c r="M251" s="54"/>
      <c r="N251" s="1" t="s">
        <v>930</v>
      </c>
    </row>
    <row r="252" spans="1:18" ht="15" x14ac:dyDescent="0.25">
      <c r="A252" s="172" t="s">
        <v>529</v>
      </c>
      <c r="B252" s="353" t="s">
        <v>807</v>
      </c>
      <c r="C252" s="153" t="s">
        <v>327</v>
      </c>
      <c r="D252" s="55" t="s">
        <v>142</v>
      </c>
      <c r="E252" s="116">
        <v>74503666</v>
      </c>
      <c r="F252" s="4" t="s">
        <v>214</v>
      </c>
      <c r="G252" s="1097">
        <v>43116</v>
      </c>
      <c r="H252" s="160">
        <v>60000000</v>
      </c>
      <c r="I252" s="74">
        <f>138.85/111.82</f>
        <v>1.2417277767841173</v>
      </c>
      <c r="J252" s="76" t="s">
        <v>215</v>
      </c>
      <c r="K252" s="197">
        <f>+E252/I252</f>
        <v>59999999.511127122</v>
      </c>
      <c r="L252" s="168" t="s">
        <v>647</v>
      </c>
      <c r="M252" s="54"/>
    </row>
    <row r="253" spans="1:18" ht="15" x14ac:dyDescent="0.25">
      <c r="A253" s="172" t="s">
        <v>529</v>
      </c>
      <c r="B253" s="353" t="s">
        <v>806</v>
      </c>
      <c r="C253" s="153" t="s">
        <v>327</v>
      </c>
      <c r="D253" s="55" t="s">
        <v>142</v>
      </c>
      <c r="E253" s="116">
        <f>387419066-74503667</f>
        <v>312915399</v>
      </c>
      <c r="F253" s="4" t="s">
        <v>216</v>
      </c>
      <c r="G253" s="1097">
        <v>43116</v>
      </c>
      <c r="H253" s="160">
        <v>252000000</v>
      </c>
      <c r="I253" s="74">
        <f>138.85/111.82</f>
        <v>1.2417277767841173</v>
      </c>
      <c r="J253" s="76" t="s">
        <v>215</v>
      </c>
      <c r="K253" s="197">
        <f>+E253/I253</f>
        <v>251999999.39632699</v>
      </c>
      <c r="L253" s="168" t="s">
        <v>217</v>
      </c>
      <c r="M253" s="54" t="s">
        <v>923</v>
      </c>
      <c r="N253" s="166" t="s">
        <v>929</v>
      </c>
    </row>
    <row r="254" spans="1:18" ht="15" x14ac:dyDescent="0.25">
      <c r="A254" s="172" t="s">
        <v>529</v>
      </c>
      <c r="B254" s="353" t="s">
        <v>805</v>
      </c>
      <c r="C254" s="153" t="s">
        <v>327</v>
      </c>
      <c r="D254" s="55" t="s">
        <v>142</v>
      </c>
      <c r="E254" s="210">
        <v>76344124.489999995</v>
      </c>
      <c r="F254" s="4" t="s">
        <v>297</v>
      </c>
      <c r="G254" s="1097">
        <v>43305</v>
      </c>
      <c r="H254" s="160">
        <v>60000000</v>
      </c>
      <c r="I254" s="74">
        <f>142.28/111.82</f>
        <v>1.272402074763012</v>
      </c>
      <c r="J254" s="76" t="s">
        <v>298</v>
      </c>
      <c r="K254" s="197">
        <f>+E254/I254</f>
        <v>60000000.003315993</v>
      </c>
      <c r="L254" s="168" t="s">
        <v>647</v>
      </c>
      <c r="M254" s="54" t="s">
        <v>897</v>
      </c>
      <c r="N254" s="166" t="s">
        <v>928</v>
      </c>
    </row>
    <row r="255" spans="1:18" ht="15" x14ac:dyDescent="0.25">
      <c r="A255" s="172"/>
      <c r="B255" s="353" t="s">
        <v>804</v>
      </c>
      <c r="C255" s="153" t="s">
        <v>327</v>
      </c>
      <c r="D255" s="55" t="s">
        <v>142</v>
      </c>
      <c r="E255" s="210">
        <v>76644607.900017902</v>
      </c>
      <c r="F255" s="4" t="s">
        <v>648</v>
      </c>
      <c r="G255" s="1097">
        <v>43445</v>
      </c>
      <c r="H255" s="160">
        <f>60000000</f>
        <v>60000000</v>
      </c>
      <c r="I255" s="74">
        <f>142.84/111.82</f>
        <v>1.2774101234126276</v>
      </c>
      <c r="J255" s="76" t="s">
        <v>328</v>
      </c>
      <c r="K255" s="197">
        <f>+E255/I255</f>
        <v>60000000.387706533</v>
      </c>
      <c r="L255" s="168" t="s">
        <v>177</v>
      </c>
      <c r="M255" s="825" t="s">
        <v>927</v>
      </c>
    </row>
    <row r="256" spans="1:18" ht="15" x14ac:dyDescent="0.25">
      <c r="A256" s="172" t="s">
        <v>529</v>
      </c>
      <c r="B256" s="353" t="s">
        <v>803</v>
      </c>
      <c r="C256" s="153" t="s">
        <v>327</v>
      </c>
      <c r="D256" s="55" t="s">
        <v>142</v>
      </c>
      <c r="E256" s="210">
        <v>321907351.09998214</v>
      </c>
      <c r="F256" s="4" t="s">
        <v>648</v>
      </c>
      <c r="G256" s="1097">
        <v>43445</v>
      </c>
      <c r="H256" s="160">
        <v>252000000</v>
      </c>
      <c r="I256" s="74">
        <f>142.84/111.82</f>
        <v>1.2774101234126276</v>
      </c>
      <c r="J256" s="76" t="s">
        <v>328</v>
      </c>
      <c r="K256" s="197">
        <f>+E256/I256</f>
        <v>252000000</v>
      </c>
      <c r="L256" s="168" t="s">
        <v>177</v>
      </c>
      <c r="M256" s="826"/>
    </row>
    <row r="257" spans="1:18" ht="15" x14ac:dyDescent="0.25">
      <c r="A257" s="172" t="s">
        <v>529</v>
      </c>
      <c r="B257" s="353" t="s">
        <v>802</v>
      </c>
      <c r="C257" s="153" t="s">
        <v>327</v>
      </c>
      <c r="D257" s="55" t="s">
        <v>142</v>
      </c>
      <c r="E257" s="210">
        <v>79133889</v>
      </c>
      <c r="F257" s="4" t="s">
        <v>649</v>
      </c>
      <c r="G257" s="1097">
        <v>43686</v>
      </c>
      <c r="H257" s="160">
        <v>60000000</v>
      </c>
      <c r="I257" s="74">
        <f>102.71/78.05</f>
        <v>1.3159513132607303</v>
      </c>
      <c r="J257" s="76" t="s">
        <v>418</v>
      </c>
      <c r="K257" s="197">
        <f>+E257/I257</f>
        <v>60134359.2293837</v>
      </c>
      <c r="L257" s="168" t="s">
        <v>647</v>
      </c>
      <c r="M257" s="54" t="s">
        <v>926</v>
      </c>
    </row>
    <row r="258" spans="1:18" ht="15" x14ac:dyDescent="0.25">
      <c r="A258" s="172" t="s">
        <v>529</v>
      </c>
      <c r="B258" s="353" t="s">
        <v>801</v>
      </c>
      <c r="C258" s="153" t="s">
        <v>327</v>
      </c>
      <c r="D258" s="55" t="s">
        <v>142</v>
      </c>
      <c r="E258" s="210">
        <v>333395516</v>
      </c>
      <c r="F258" s="4" t="s">
        <v>467</v>
      </c>
      <c r="G258" s="1097">
        <v>43748</v>
      </c>
      <c r="H258" s="160">
        <v>252000000</v>
      </c>
      <c r="I258" s="74">
        <f>103.26/78.05</f>
        <v>1.322998078155029</v>
      </c>
      <c r="J258" s="76" t="s">
        <v>460</v>
      </c>
      <c r="K258" s="197">
        <f>+E258/I258</f>
        <v>252000000.23048612</v>
      </c>
      <c r="L258" s="168" t="s">
        <v>650</v>
      </c>
      <c r="M258" s="54" t="s">
        <v>925</v>
      </c>
    </row>
    <row r="259" spans="1:18" ht="15" x14ac:dyDescent="0.25">
      <c r="A259" s="172" t="s">
        <v>529</v>
      </c>
      <c r="B259" s="353" t="s">
        <v>800</v>
      </c>
      <c r="C259" s="153" t="s">
        <v>327</v>
      </c>
      <c r="D259" s="55" t="s">
        <v>142</v>
      </c>
      <c r="E259" s="210">
        <v>79795004</v>
      </c>
      <c r="F259" s="4" t="s">
        <v>651</v>
      </c>
      <c r="G259" s="1097">
        <v>43844</v>
      </c>
      <c r="H259" s="160">
        <v>60000000</v>
      </c>
      <c r="I259" s="74">
        <f>103.8/78.05</f>
        <v>1.3299167200512492</v>
      </c>
      <c r="J259" s="76" t="s">
        <v>471</v>
      </c>
      <c r="K259" s="197">
        <f>+E259/I259</f>
        <v>60000000.599229291</v>
      </c>
      <c r="L259" s="168" t="s">
        <v>647</v>
      </c>
      <c r="M259" s="54" t="s">
        <v>913</v>
      </c>
    </row>
    <row r="260" spans="1:18" s="2" customFormat="1" ht="15" x14ac:dyDescent="0.25">
      <c r="A260" s="172" t="s">
        <v>529</v>
      </c>
      <c r="B260" s="353" t="s">
        <v>799</v>
      </c>
      <c r="C260" s="208" t="s">
        <v>327</v>
      </c>
      <c r="D260" s="55" t="s">
        <v>142</v>
      </c>
      <c r="E260" s="206">
        <v>80694426.650000006</v>
      </c>
      <c r="F260" s="209" t="s">
        <v>652</v>
      </c>
      <c r="G260" s="1100">
        <v>44026</v>
      </c>
      <c r="H260" s="205">
        <v>60000000</v>
      </c>
      <c r="I260" s="207">
        <f>104.97/78.05</f>
        <v>1.3449071108263935</v>
      </c>
      <c r="J260" s="76" t="s">
        <v>639</v>
      </c>
      <c r="K260" s="197">
        <f>+E260/I260</f>
        <v>60000000.000309609</v>
      </c>
      <c r="L260" s="168" t="s">
        <v>177</v>
      </c>
      <c r="M260" s="54" t="s">
        <v>924</v>
      </c>
      <c r="O260" s="22"/>
      <c r="P260" s="22"/>
      <c r="Q260" s="22"/>
      <c r="R260" s="22"/>
    </row>
    <row r="261" spans="1:18" ht="15" x14ac:dyDescent="0.25">
      <c r="A261" s="172" t="s">
        <v>529</v>
      </c>
      <c r="B261" s="840" t="s">
        <v>798</v>
      </c>
      <c r="C261" s="208" t="s">
        <v>327</v>
      </c>
      <c r="D261" s="55" t="s">
        <v>142</v>
      </c>
      <c r="E261" s="206">
        <v>338884304.93000001</v>
      </c>
      <c r="F261" s="4" t="s">
        <v>797</v>
      </c>
      <c r="G261" s="1100">
        <v>44118</v>
      </c>
      <c r="H261" s="844">
        <v>252000000</v>
      </c>
      <c r="I261" s="207">
        <f>105.29/78.05</f>
        <v>1.3490070467648945</v>
      </c>
      <c r="J261" s="76" t="s">
        <v>796</v>
      </c>
      <c r="K261" s="197">
        <f>+E261/I261</f>
        <v>251210181.4017143</v>
      </c>
      <c r="L261" s="168" t="s">
        <v>795</v>
      </c>
      <c r="M261" s="54" t="s">
        <v>780</v>
      </c>
    </row>
    <row r="262" spans="1:18" ht="15" x14ac:dyDescent="0.25">
      <c r="A262" s="172" t="s">
        <v>529</v>
      </c>
      <c r="B262" s="841"/>
      <c r="C262" s="208" t="s">
        <v>327</v>
      </c>
      <c r="D262" s="55" t="s">
        <v>142</v>
      </c>
      <c r="E262" s="206">
        <v>1065471</v>
      </c>
      <c r="F262" s="4" t="s">
        <v>837</v>
      </c>
      <c r="G262" s="1100">
        <v>44134</v>
      </c>
      <c r="H262" s="845"/>
      <c r="I262" s="207">
        <f>105.29/78.05</f>
        <v>1.3490070467648945</v>
      </c>
      <c r="J262" s="76" t="s">
        <v>796</v>
      </c>
      <c r="K262" s="197">
        <f>+E262/I262</f>
        <v>789818.70595498139</v>
      </c>
      <c r="L262" s="168" t="s">
        <v>177</v>
      </c>
      <c r="M262" s="54" t="s">
        <v>834</v>
      </c>
    </row>
    <row r="263" spans="1:18" ht="15" x14ac:dyDescent="0.25">
      <c r="A263" s="172"/>
      <c r="B263" s="320" t="s">
        <v>1111</v>
      </c>
      <c r="C263" s="319" t="s">
        <v>327</v>
      </c>
      <c r="D263" s="318" t="s">
        <v>142</v>
      </c>
      <c r="E263" s="317">
        <v>81153415.859999999</v>
      </c>
      <c r="F263" s="4" t="s">
        <v>1138</v>
      </c>
      <c r="G263" s="1101">
        <v>44239</v>
      </c>
      <c r="H263" s="316">
        <v>60000000</v>
      </c>
      <c r="I263" s="207">
        <f>[26]IPC!$T$10/78.05</f>
        <v>1.3569506726457399</v>
      </c>
      <c r="J263" s="303" t="s">
        <v>1113</v>
      </c>
      <c r="K263" s="197">
        <f>+E263/I263</f>
        <v>59805722.857832126</v>
      </c>
      <c r="L263" s="315" t="s">
        <v>1137</v>
      </c>
      <c r="M263" s="54" t="s">
        <v>1132</v>
      </c>
    </row>
    <row r="264" spans="1:18" ht="15" hidden="1" x14ac:dyDescent="0.25">
      <c r="A264" s="172"/>
      <c r="B264" s="353"/>
      <c r="C264" s="208"/>
      <c r="D264" s="55"/>
      <c r="E264" s="206"/>
      <c r="F264" s="4"/>
      <c r="G264" s="1100"/>
      <c r="H264" s="205"/>
      <c r="I264" s="1099"/>
      <c r="J264" s="325"/>
      <c r="K264" s="227"/>
      <c r="L264" s="168"/>
      <c r="M264" s="54"/>
    </row>
    <row r="265" spans="1:18" ht="15" hidden="1" x14ac:dyDescent="0.25">
      <c r="A265" s="172"/>
      <c r="B265" s="353"/>
      <c r="C265" s="208"/>
      <c r="D265" s="55"/>
      <c r="E265" s="206"/>
      <c r="F265" s="4"/>
      <c r="G265" s="1100"/>
      <c r="H265" s="205"/>
      <c r="I265" s="1099"/>
      <c r="J265" s="325"/>
      <c r="K265" s="227"/>
      <c r="L265" s="168"/>
      <c r="M265" s="54"/>
    </row>
    <row r="266" spans="1:18" ht="15" hidden="1" x14ac:dyDescent="0.25">
      <c r="A266" s="172"/>
      <c r="B266" s="353"/>
      <c r="C266" s="208"/>
      <c r="D266" s="55"/>
      <c r="E266" s="206"/>
      <c r="F266" s="4"/>
      <c r="G266" s="1100"/>
      <c r="H266" s="205"/>
      <c r="I266" s="1099"/>
      <c r="J266" s="325"/>
      <c r="K266" s="227"/>
      <c r="L266" s="168"/>
      <c r="M266" s="54"/>
    </row>
    <row r="267" spans="1:18" ht="15" hidden="1" x14ac:dyDescent="0.25">
      <c r="A267" s="172"/>
      <c r="B267" s="353"/>
      <c r="C267" s="208"/>
      <c r="D267" s="55"/>
      <c r="E267" s="206"/>
      <c r="F267" s="4"/>
      <c r="G267" s="1100"/>
      <c r="H267" s="205"/>
      <c r="I267" s="1099"/>
      <c r="J267" s="325"/>
      <c r="K267" s="227"/>
      <c r="L267" s="168"/>
      <c r="M267" s="54"/>
    </row>
    <row r="268" spans="1:18" ht="15" hidden="1" x14ac:dyDescent="0.25">
      <c r="A268" s="172"/>
      <c r="B268" s="353"/>
      <c r="C268" s="208"/>
      <c r="D268" s="55"/>
      <c r="E268" s="206"/>
      <c r="F268" s="4"/>
      <c r="G268" s="1100"/>
      <c r="H268" s="205"/>
      <c r="I268" s="1099"/>
      <c r="J268" s="325"/>
      <c r="K268" s="227"/>
      <c r="L268" s="168"/>
      <c r="M268" s="54"/>
    </row>
    <row r="269" spans="1:18" ht="15" hidden="1" x14ac:dyDescent="0.25">
      <c r="A269" s="172"/>
      <c r="B269" s="353"/>
      <c r="C269" s="208"/>
      <c r="D269" s="55"/>
      <c r="E269" s="206"/>
      <c r="F269" s="4"/>
      <c r="G269" s="1100"/>
      <c r="H269" s="205"/>
      <c r="I269" s="1099"/>
      <c r="J269" s="325"/>
      <c r="K269" s="227"/>
      <c r="L269" s="168"/>
      <c r="M269" s="54"/>
    </row>
    <row r="270" spans="1:18" ht="15" hidden="1" x14ac:dyDescent="0.25">
      <c r="A270" s="172"/>
      <c r="B270" s="353"/>
      <c r="C270" s="208"/>
      <c r="D270" s="55"/>
      <c r="E270" s="206"/>
      <c r="F270" s="4"/>
      <c r="G270" s="1100"/>
      <c r="H270" s="205"/>
      <c r="I270" s="1099"/>
      <c r="J270" s="325"/>
      <c r="K270" s="227"/>
      <c r="L270" s="168"/>
      <c r="M270" s="54"/>
    </row>
    <row r="271" spans="1:18" ht="15" hidden="1" x14ac:dyDescent="0.25">
      <c r="A271" s="172"/>
      <c r="B271" s="353"/>
      <c r="C271" s="208"/>
      <c r="D271" s="55"/>
      <c r="E271" s="206"/>
      <c r="F271" s="4"/>
      <c r="G271" s="1100"/>
      <c r="H271" s="205"/>
      <c r="I271" s="1099"/>
      <c r="J271" s="325"/>
      <c r="K271" s="227"/>
      <c r="L271" s="168"/>
      <c r="M271" s="54"/>
    </row>
    <row r="272" spans="1:18" ht="15" hidden="1" x14ac:dyDescent="0.25">
      <c r="A272" s="172"/>
      <c r="B272" s="353"/>
      <c r="C272" s="208"/>
      <c r="D272" s="55"/>
      <c r="E272" s="206"/>
      <c r="F272" s="4"/>
      <c r="G272" s="1100"/>
      <c r="H272" s="205"/>
      <c r="I272" s="1099"/>
      <c r="J272" s="325"/>
      <c r="K272" s="227"/>
      <c r="L272" s="168"/>
      <c r="M272" s="54"/>
    </row>
    <row r="273" spans="1:18" ht="15" hidden="1" x14ac:dyDescent="0.25">
      <c r="A273" s="172"/>
      <c r="B273" s="353"/>
      <c r="C273" s="208"/>
      <c r="D273" s="55"/>
      <c r="E273" s="206"/>
      <c r="F273" s="4"/>
      <c r="G273" s="1100"/>
      <c r="H273" s="205"/>
      <c r="I273" s="1099"/>
      <c r="J273" s="325"/>
      <c r="K273" s="227"/>
      <c r="L273" s="168"/>
      <c r="M273" s="54"/>
    </row>
    <row r="274" spans="1:18" s="173" customFormat="1" ht="45" x14ac:dyDescent="0.25">
      <c r="A274" s="173" t="s">
        <v>476</v>
      </c>
      <c r="B274" s="350" t="s">
        <v>218</v>
      </c>
      <c r="C274" s="350"/>
      <c r="D274" s="350"/>
      <c r="E274" s="350"/>
      <c r="F274" s="350"/>
      <c r="G274" s="1091"/>
      <c r="H274" s="350"/>
      <c r="I274" s="350"/>
      <c r="J274" s="350"/>
      <c r="K274" s="350"/>
      <c r="L274" s="350"/>
      <c r="M274" s="175"/>
      <c r="O274" s="174"/>
      <c r="P274" s="174"/>
      <c r="Q274" s="174"/>
      <c r="R274" s="174"/>
    </row>
    <row r="275" spans="1:18" s="173" customFormat="1" ht="15" x14ac:dyDescent="0.25">
      <c r="A275" s="176" t="s">
        <v>529</v>
      </c>
      <c r="B275" s="137" t="s">
        <v>129</v>
      </c>
      <c r="C275" s="138" t="s">
        <v>130</v>
      </c>
      <c r="D275" s="138" t="s">
        <v>131</v>
      </c>
      <c r="E275" s="828" t="s">
        <v>132</v>
      </c>
      <c r="F275" s="829"/>
      <c r="G275" s="828" t="s">
        <v>133</v>
      </c>
      <c r="H275" s="830"/>
      <c r="I275" s="830"/>
      <c r="J275" s="830"/>
      <c r="K275" s="829"/>
      <c r="L275" s="139" t="s">
        <v>96</v>
      </c>
      <c r="M275" s="139" t="s">
        <v>776</v>
      </c>
      <c r="O275" s="174"/>
      <c r="P275" s="174"/>
      <c r="Q275" s="174"/>
      <c r="R275" s="174"/>
    </row>
    <row r="276" spans="1:18" s="173" customFormat="1" ht="45" x14ac:dyDescent="0.25">
      <c r="A276" s="176" t="s">
        <v>529</v>
      </c>
      <c r="B276" s="137"/>
      <c r="C276" s="138"/>
      <c r="D276" s="138"/>
      <c r="E276" s="140" t="s">
        <v>134</v>
      </c>
      <c r="F276" s="140" t="s">
        <v>135</v>
      </c>
      <c r="G276" s="1090" t="s">
        <v>607</v>
      </c>
      <c r="H276" s="140" t="s">
        <v>136</v>
      </c>
      <c r="I276" s="140" t="s">
        <v>137</v>
      </c>
      <c r="J276" s="140" t="s">
        <v>138</v>
      </c>
      <c r="K276" s="140" t="s">
        <v>139</v>
      </c>
      <c r="L276" s="139"/>
      <c r="M276" s="175"/>
      <c r="O276" s="138" t="s">
        <v>794</v>
      </c>
      <c r="P276" s="138" t="str">
        <f>+H276</f>
        <v>Aporte establecido contractual</v>
      </c>
      <c r="Q276" s="138" t="str">
        <f>+E276</f>
        <v>Aporte consignado
pesos corrientes</v>
      </c>
      <c r="R276" s="138" t="str">
        <f>+K276</f>
        <v>Aportes efectuados en pesos del mes de referencia</v>
      </c>
    </row>
    <row r="277" spans="1:18" ht="15" x14ac:dyDescent="0.25">
      <c r="A277" s="172" t="s">
        <v>529</v>
      </c>
      <c r="B277" s="353" t="s">
        <v>140</v>
      </c>
      <c r="C277" s="153" t="s">
        <v>50</v>
      </c>
      <c r="D277" s="55" t="s">
        <v>142</v>
      </c>
      <c r="E277" s="116">
        <v>1137653386</v>
      </c>
      <c r="F277" s="4" t="s">
        <v>219</v>
      </c>
      <c r="G277" s="1097">
        <v>42913</v>
      </c>
      <c r="H277" s="160">
        <v>923770253.59000003</v>
      </c>
      <c r="I277" s="39">
        <f>137.71/111.82</f>
        <v>1.2315328206045431</v>
      </c>
      <c r="J277" s="75" t="s">
        <v>184</v>
      </c>
      <c r="K277" s="197">
        <f>+E277/I277</f>
        <v>923770253.59465539</v>
      </c>
      <c r="L277" s="168" t="s">
        <v>177</v>
      </c>
      <c r="N277" s="202">
        <f>+H277-K277+M276</f>
        <v>-4.6553611755371094E-3</v>
      </c>
      <c r="P277" s="204"/>
      <c r="Q277" s="204"/>
      <c r="R277" s="204"/>
    </row>
    <row r="278" spans="1:18" ht="15" x14ac:dyDescent="0.25">
      <c r="A278" s="172" t="s">
        <v>529</v>
      </c>
      <c r="B278" s="353" t="s">
        <v>144</v>
      </c>
      <c r="C278" s="154" t="s">
        <v>50</v>
      </c>
      <c r="D278" s="55" t="s">
        <v>142</v>
      </c>
      <c r="E278" s="116">
        <v>1138975183</v>
      </c>
      <c r="F278" s="4" t="s">
        <v>220</v>
      </c>
      <c r="G278" s="1097">
        <v>42942</v>
      </c>
      <c r="H278" s="160">
        <v>923770253.59000003</v>
      </c>
      <c r="I278" s="39">
        <f>137.87/111.82</f>
        <v>1.2329636916472904</v>
      </c>
      <c r="J278" s="75" t="s">
        <v>186</v>
      </c>
      <c r="K278" s="197">
        <f>+E278/I278</f>
        <v>923770254.31972146</v>
      </c>
      <c r="L278" s="168" t="s">
        <v>177</v>
      </c>
      <c r="N278" s="202">
        <f>+H278-K278+N277</f>
        <v>-0.73437678813934326</v>
      </c>
      <c r="P278" s="203">
        <f>SUM(H277:H346)</f>
        <v>106502763204.93999</v>
      </c>
      <c r="Q278" s="203">
        <f>SUM(E277:E346)</f>
        <v>140786563082.60004</v>
      </c>
      <c r="R278" s="203">
        <f>SUM(K277:K346)</f>
        <v>108383058611.42215</v>
      </c>
    </row>
    <row r="279" spans="1:18" ht="15" x14ac:dyDescent="0.25">
      <c r="A279" s="172" t="s">
        <v>529</v>
      </c>
      <c r="B279" s="353" t="s">
        <v>145</v>
      </c>
      <c r="C279" s="154" t="s">
        <v>50</v>
      </c>
      <c r="D279" s="55" t="s">
        <v>142</v>
      </c>
      <c r="E279" s="116">
        <v>1139966530</v>
      </c>
      <c r="F279" s="4" t="s">
        <v>221</v>
      </c>
      <c r="G279" s="1097">
        <v>42984</v>
      </c>
      <c r="H279" s="160">
        <v>923770253.59000003</v>
      </c>
      <c r="I279" s="39">
        <f>137.99/111.82</f>
        <v>1.2340368449293508</v>
      </c>
      <c r="J279" s="75" t="s">
        <v>222</v>
      </c>
      <c r="K279" s="197">
        <f>+E279/I279</f>
        <v>923770254.25465608</v>
      </c>
      <c r="L279" s="168" t="s">
        <v>177</v>
      </c>
      <c r="N279" s="202">
        <f>+H279-K279+N278</f>
        <v>-1.3990328311920166</v>
      </c>
    </row>
    <row r="280" spans="1:18" ht="15" x14ac:dyDescent="0.25">
      <c r="A280" s="172" t="s">
        <v>529</v>
      </c>
      <c r="B280" s="353" t="s">
        <v>146</v>
      </c>
      <c r="C280" s="154" t="s">
        <v>50</v>
      </c>
      <c r="D280" s="55" t="s">
        <v>142</v>
      </c>
      <c r="E280" s="116">
        <v>1140462203</v>
      </c>
      <c r="F280" s="4" t="s">
        <v>223</v>
      </c>
      <c r="G280" s="1097">
        <v>43017</v>
      </c>
      <c r="H280" s="160">
        <v>923770253.59000003</v>
      </c>
      <c r="I280" s="39">
        <f>138.05/111.82</f>
        <v>1.2345734215703812</v>
      </c>
      <c r="J280" s="75" t="s">
        <v>224</v>
      </c>
      <c r="K280" s="197">
        <f>+E280/I280</f>
        <v>923770253.81716752</v>
      </c>
      <c r="L280" s="168" t="s">
        <v>177</v>
      </c>
      <c r="N280" s="202">
        <f>+H280-K280+N279</f>
        <v>-1.6262003183364868</v>
      </c>
    </row>
    <row r="281" spans="1:18" ht="15" x14ac:dyDescent="0.25">
      <c r="A281" s="172" t="s">
        <v>529</v>
      </c>
      <c r="B281" s="353" t="s">
        <v>147</v>
      </c>
      <c r="C281" s="154" t="s">
        <v>50</v>
      </c>
      <c r="D281" s="55" t="s">
        <v>142</v>
      </c>
      <c r="E281" s="116">
        <v>1140627428</v>
      </c>
      <c r="F281" s="4" t="s">
        <v>225</v>
      </c>
      <c r="G281" s="1097">
        <v>43053</v>
      </c>
      <c r="H281" s="160">
        <v>923770253.59000003</v>
      </c>
      <c r="I281" s="39">
        <f>138.07/111.82</f>
        <v>1.2347522804507245</v>
      </c>
      <c r="J281" s="75" t="s">
        <v>226</v>
      </c>
      <c r="K281" s="197">
        <f>+E281/I281</f>
        <v>923770254.21134198</v>
      </c>
      <c r="L281" s="168" t="s">
        <v>177</v>
      </c>
      <c r="N281" s="202">
        <f>+H281-K281+N280</f>
        <v>-2.2475422620773315</v>
      </c>
      <c r="O281" s="827"/>
      <c r="P281" s="827"/>
      <c r="Q281" s="827"/>
    </row>
    <row r="282" spans="1:18" ht="15" x14ac:dyDescent="0.25">
      <c r="A282" s="172" t="s">
        <v>529</v>
      </c>
      <c r="B282" s="353" t="s">
        <v>148</v>
      </c>
      <c r="C282" s="154" t="s">
        <v>50</v>
      </c>
      <c r="D282" s="55" t="s">
        <v>142</v>
      </c>
      <c r="E282" s="116">
        <v>1142692734</v>
      </c>
      <c r="F282" s="4" t="s">
        <v>227</v>
      </c>
      <c r="G282" s="1097">
        <v>43023</v>
      </c>
      <c r="H282" s="160">
        <v>923770253.59000003</v>
      </c>
      <c r="I282" s="39">
        <f>138.32/111.82</f>
        <v>1.2369880164550171</v>
      </c>
      <c r="J282" s="75" t="s">
        <v>228</v>
      </c>
      <c r="K282" s="197">
        <f>+E282/I282</f>
        <v>923770253.87420464</v>
      </c>
      <c r="L282" s="168" t="s">
        <v>177</v>
      </c>
      <c r="N282" s="202">
        <f>+H282-K282+N281</f>
        <v>-2.5317468643188477</v>
      </c>
    </row>
    <row r="283" spans="1:18" ht="15" x14ac:dyDescent="0.25">
      <c r="A283" s="172" t="s">
        <v>529</v>
      </c>
      <c r="B283" s="353" t="s">
        <v>149</v>
      </c>
      <c r="C283" s="154" t="s">
        <v>50</v>
      </c>
      <c r="D283" s="55" t="s">
        <v>142</v>
      </c>
      <c r="E283" s="116">
        <v>1147071184</v>
      </c>
      <c r="F283" s="4" t="s">
        <v>229</v>
      </c>
      <c r="G283" s="1097">
        <v>43116</v>
      </c>
      <c r="H283" s="160">
        <v>923770253.59000003</v>
      </c>
      <c r="I283" s="39">
        <f>138.85/111.82</f>
        <v>1.2417277767841173</v>
      </c>
      <c r="J283" s="75" t="s">
        <v>230</v>
      </c>
      <c r="K283" s="197">
        <f>+E283/I283</f>
        <v>923770254.19431043</v>
      </c>
      <c r="L283" s="168" t="s">
        <v>177</v>
      </c>
      <c r="M283" s="1" t="s">
        <v>923</v>
      </c>
      <c r="N283" s="202">
        <f>+H283-K283+N282</f>
        <v>-3.1360572576522827</v>
      </c>
    </row>
    <row r="284" spans="1:18" ht="15" x14ac:dyDescent="0.25">
      <c r="A284" s="172" t="s">
        <v>529</v>
      </c>
      <c r="B284" s="353" t="s">
        <v>150</v>
      </c>
      <c r="C284" s="154" t="s">
        <v>50</v>
      </c>
      <c r="D284" s="55" t="s">
        <v>142</v>
      </c>
      <c r="E284" s="116">
        <v>1154258450</v>
      </c>
      <c r="F284" s="4" t="s">
        <v>231</v>
      </c>
      <c r="G284" s="1097">
        <v>43150</v>
      </c>
      <c r="H284" s="160">
        <v>923770253.59000003</v>
      </c>
      <c r="I284" s="39">
        <f>139.72/111.82</f>
        <v>1.2495081380790556</v>
      </c>
      <c r="J284" s="75" t="s">
        <v>232</v>
      </c>
      <c r="K284" s="197">
        <f>+E284/I284</f>
        <v>923770253.9292872</v>
      </c>
      <c r="L284" s="168" t="s">
        <v>177</v>
      </c>
      <c r="M284" s="1" t="s">
        <v>903</v>
      </c>
      <c r="N284" s="202">
        <f>+H284-K284+N283</f>
        <v>-3.4753444194793701</v>
      </c>
    </row>
    <row r="285" spans="1:18" ht="15" x14ac:dyDescent="0.25">
      <c r="A285" s="172" t="s">
        <v>529</v>
      </c>
      <c r="B285" s="353" t="s">
        <v>178</v>
      </c>
      <c r="C285" s="154" t="s">
        <v>50</v>
      </c>
      <c r="D285" s="55" t="s">
        <v>142</v>
      </c>
      <c r="E285" s="116">
        <v>1162437063</v>
      </c>
      <c r="F285" s="4" t="s">
        <v>233</v>
      </c>
      <c r="G285" s="1097">
        <v>43171</v>
      </c>
      <c r="H285" s="160">
        <v>923770253.59000003</v>
      </c>
      <c r="I285" s="39">
        <f>140.71/111.82</f>
        <v>1.2583616526560546</v>
      </c>
      <c r="J285" s="75" t="s">
        <v>234</v>
      </c>
      <c r="K285" s="197">
        <f>+E285/I285</f>
        <v>923770253.60429239</v>
      </c>
      <c r="L285" s="168" t="s">
        <v>177</v>
      </c>
      <c r="M285" s="1" t="s">
        <v>922</v>
      </c>
      <c r="N285" s="202">
        <f>+H285-K285+N284</f>
        <v>-3.4896367788314819</v>
      </c>
    </row>
    <row r="286" spans="1:18" ht="15" x14ac:dyDescent="0.25">
      <c r="A286" s="172" t="s">
        <v>529</v>
      </c>
      <c r="B286" s="353" t="s">
        <v>179</v>
      </c>
      <c r="C286" s="154" t="s">
        <v>50</v>
      </c>
      <c r="D286" s="55" t="s">
        <v>142</v>
      </c>
      <c r="E286" s="116">
        <v>1165245880</v>
      </c>
      <c r="F286" s="4" t="s">
        <v>235</v>
      </c>
      <c r="G286" s="1097">
        <v>43209</v>
      </c>
      <c r="H286" s="160">
        <v>923770253.59000003</v>
      </c>
      <c r="I286" s="77">
        <f>141.05/111.82</f>
        <v>1.2614022536218925</v>
      </c>
      <c r="J286" s="75" t="s">
        <v>236</v>
      </c>
      <c r="K286" s="197">
        <f>+E286/I286</f>
        <v>923770253.82204878</v>
      </c>
      <c r="L286" s="168" t="s">
        <v>177</v>
      </c>
      <c r="M286" s="1" t="s">
        <v>921</v>
      </c>
      <c r="N286" s="202">
        <f>+H286-K286+N285</f>
        <v>-3.721685528755188</v>
      </c>
    </row>
    <row r="287" spans="1:18" ht="15" x14ac:dyDescent="0.25">
      <c r="A287" s="172" t="s">
        <v>529</v>
      </c>
      <c r="B287" s="353" t="s">
        <v>180</v>
      </c>
      <c r="C287" s="154" t="s">
        <v>50</v>
      </c>
      <c r="D287" s="55" t="s">
        <v>142</v>
      </c>
      <c r="E287" s="116">
        <v>1170615677</v>
      </c>
      <c r="F287" s="4" t="s">
        <v>292</v>
      </c>
      <c r="G287" s="1097">
        <v>43237</v>
      </c>
      <c r="H287" s="160">
        <v>923770253.59000003</v>
      </c>
      <c r="I287" s="77">
        <f>141.7/111.82</f>
        <v>1.2672151672330532</v>
      </c>
      <c r="J287" s="75" t="s">
        <v>199</v>
      </c>
      <c r="K287" s="197">
        <f>+E287/I287</f>
        <v>923770254.07297099</v>
      </c>
      <c r="L287" s="168" t="s">
        <v>177</v>
      </c>
      <c r="M287" s="1" t="s">
        <v>899</v>
      </c>
      <c r="N287" s="202">
        <f>+H287-K287+N286</f>
        <v>-4.2046564817428589</v>
      </c>
    </row>
    <row r="288" spans="1:18" ht="15" x14ac:dyDescent="0.25">
      <c r="A288" s="172" t="s">
        <v>529</v>
      </c>
      <c r="B288" s="353" t="s">
        <v>181</v>
      </c>
      <c r="C288" s="154" t="s">
        <v>50</v>
      </c>
      <c r="D288" s="55" t="s">
        <v>142</v>
      </c>
      <c r="E288" s="116">
        <v>1173589718</v>
      </c>
      <c r="F288" s="4" t="s">
        <v>293</v>
      </c>
      <c r="G288" s="1097">
        <v>43279</v>
      </c>
      <c r="H288" s="160">
        <v>923770253.59000003</v>
      </c>
      <c r="I288" s="77">
        <f>142.06/111.82</f>
        <v>1.2704346270792346</v>
      </c>
      <c r="J288" s="75" t="s">
        <v>294</v>
      </c>
      <c r="K288" s="197">
        <f>+E288/I288</f>
        <v>923770253.88399255</v>
      </c>
      <c r="L288" s="168" t="s">
        <v>177</v>
      </c>
      <c r="M288" s="1" t="s">
        <v>920</v>
      </c>
      <c r="N288" s="202">
        <f>+H288-K288+N287</f>
        <v>-4.498649001121521</v>
      </c>
    </row>
    <row r="289" spans="1:14" ht="15" x14ac:dyDescent="0.25">
      <c r="A289" s="172" t="s">
        <v>529</v>
      </c>
      <c r="B289" s="353" t="s">
        <v>182</v>
      </c>
      <c r="C289" s="154" t="s">
        <v>50</v>
      </c>
      <c r="D289" s="55" t="s">
        <v>142</v>
      </c>
      <c r="E289" s="116">
        <v>1175407188</v>
      </c>
      <c r="F289" s="4" t="s">
        <v>299</v>
      </c>
      <c r="G289" s="1097">
        <v>43305</v>
      </c>
      <c r="H289" s="160">
        <v>923770253.59000003</v>
      </c>
      <c r="I289" s="77">
        <f>142.28/111.82</f>
        <v>1.272402074763012</v>
      </c>
      <c r="J289" s="75" t="s">
        <v>300</v>
      </c>
      <c r="K289" s="197">
        <f>+E289/I289</f>
        <v>923770254.16193414</v>
      </c>
      <c r="L289" s="168" t="s">
        <v>177</v>
      </c>
      <c r="M289" s="1" t="s">
        <v>897</v>
      </c>
      <c r="N289" s="202">
        <f>+H289-K289+N288</f>
        <v>-5.0705831050872803</v>
      </c>
    </row>
    <row r="290" spans="1:14" ht="15" x14ac:dyDescent="0.25">
      <c r="A290" s="172" t="s">
        <v>529</v>
      </c>
      <c r="B290" s="353" t="s">
        <v>183</v>
      </c>
      <c r="C290" s="154" t="s">
        <v>50</v>
      </c>
      <c r="D290" s="55" t="s">
        <v>142</v>
      </c>
      <c r="E290" s="116">
        <v>1173920167</v>
      </c>
      <c r="F290" s="4" t="s">
        <v>302</v>
      </c>
      <c r="G290" s="1097">
        <v>43333</v>
      </c>
      <c r="H290" s="160">
        <v>923770253.59000003</v>
      </c>
      <c r="I290" s="77">
        <f>142.1/111.82</f>
        <v>1.2707923448399214</v>
      </c>
      <c r="J290" s="75" t="s">
        <v>303</v>
      </c>
      <c r="K290" s="197">
        <f>+E290/I290</f>
        <v>923770253.86305404</v>
      </c>
      <c r="L290" s="168" t="s">
        <v>177</v>
      </c>
      <c r="M290" s="1" t="s">
        <v>919</v>
      </c>
      <c r="N290" s="202">
        <f>+H290-K290+N289</f>
        <v>-5.3436371088027954</v>
      </c>
    </row>
    <row r="291" spans="1:14" ht="28.5" x14ac:dyDescent="0.25">
      <c r="A291" s="172" t="s">
        <v>529</v>
      </c>
      <c r="B291" s="353" t="s">
        <v>185</v>
      </c>
      <c r="C291" s="154" t="s">
        <v>50</v>
      </c>
      <c r="D291" s="55" t="s">
        <v>142</v>
      </c>
      <c r="E291" s="116">
        <v>1177224657</v>
      </c>
      <c r="F291" s="4" t="s">
        <v>313</v>
      </c>
      <c r="G291" s="1097">
        <v>43384</v>
      </c>
      <c r="H291" s="160">
        <v>923770253.59000003</v>
      </c>
      <c r="I291" s="77">
        <f>142.5/111.82</f>
        <v>1.2743695224467895</v>
      </c>
      <c r="J291" s="75" t="s">
        <v>316</v>
      </c>
      <c r="K291" s="197">
        <f>+E291/I291</f>
        <v>923770253.65431583</v>
      </c>
      <c r="L291" s="168" t="s">
        <v>653</v>
      </c>
      <c r="M291" s="1" t="s">
        <v>894</v>
      </c>
      <c r="N291" s="202">
        <f>+H291-K291+N290</f>
        <v>-5.4079529047012329</v>
      </c>
    </row>
    <row r="292" spans="1:14" ht="15" x14ac:dyDescent="0.25">
      <c r="A292" s="172" t="s">
        <v>529</v>
      </c>
      <c r="B292" s="353" t="s">
        <v>187</v>
      </c>
      <c r="C292" s="154" t="s">
        <v>50</v>
      </c>
      <c r="D292" s="55" t="s">
        <v>142</v>
      </c>
      <c r="E292" s="116">
        <v>1177224657</v>
      </c>
      <c r="F292" s="4" t="s">
        <v>317</v>
      </c>
      <c r="G292" s="1097">
        <v>43384</v>
      </c>
      <c r="H292" s="160">
        <v>923770253.59000003</v>
      </c>
      <c r="I292" s="77">
        <f>142.5/111.82</f>
        <v>1.2743695224467895</v>
      </c>
      <c r="J292" s="75" t="s">
        <v>318</v>
      </c>
      <c r="K292" s="197">
        <f>+E292/I292</f>
        <v>923770253.65431583</v>
      </c>
      <c r="L292" s="168" t="s">
        <v>177</v>
      </c>
      <c r="M292" s="1" t="s">
        <v>894</v>
      </c>
      <c r="N292" s="202">
        <f>+H292-K292+N291</f>
        <v>-5.4722687005996704</v>
      </c>
    </row>
    <row r="293" spans="1:14" ht="15" x14ac:dyDescent="0.25">
      <c r="A293" s="172" t="s">
        <v>529</v>
      </c>
      <c r="B293" s="353" t="s">
        <v>189</v>
      </c>
      <c r="C293" s="154" t="s">
        <v>50</v>
      </c>
      <c r="D293" s="55" t="s">
        <v>142</v>
      </c>
      <c r="E293" s="116">
        <v>1178629066</v>
      </c>
      <c r="F293" s="4" t="s">
        <v>321</v>
      </c>
      <c r="G293" s="1097">
        <v>43431</v>
      </c>
      <c r="H293" s="160">
        <v>923770253.59000003</v>
      </c>
      <c r="I293" s="77">
        <f>142.67/111.82</f>
        <v>1.2758898229297084</v>
      </c>
      <c r="J293" s="75" t="s">
        <v>318</v>
      </c>
      <c r="K293" s="197">
        <f>+E293/I293</f>
        <v>923770254.15378153</v>
      </c>
      <c r="L293" s="168" t="s">
        <v>177</v>
      </c>
      <c r="M293" s="1" t="s">
        <v>892</v>
      </c>
      <c r="N293" s="202">
        <f>+H293-K293+N292</f>
        <v>-6.0360502004623413</v>
      </c>
    </row>
    <row r="294" spans="1:14" ht="15" x14ac:dyDescent="0.25">
      <c r="A294" s="172" t="s">
        <v>529</v>
      </c>
      <c r="B294" s="353" t="s">
        <v>191</v>
      </c>
      <c r="C294" s="154" t="s">
        <v>50</v>
      </c>
      <c r="D294" s="55" t="s">
        <v>142</v>
      </c>
      <c r="E294" s="116">
        <v>1180033474</v>
      </c>
      <c r="F294" s="4" t="s">
        <v>329</v>
      </c>
      <c r="G294" s="1097">
        <v>43445</v>
      </c>
      <c r="H294" s="160">
        <v>923770253.59000003</v>
      </c>
      <c r="I294" s="77">
        <f>142.84/111.82</f>
        <v>1.2774101234126276</v>
      </c>
      <c r="J294" s="75" t="s">
        <v>328</v>
      </c>
      <c r="K294" s="197">
        <f>+E294/I294</f>
        <v>923770253.86922419</v>
      </c>
      <c r="L294" s="168" t="s">
        <v>177</v>
      </c>
      <c r="M294" s="1" t="s">
        <v>918</v>
      </c>
      <c r="N294" s="202">
        <f>+H294-K294+N293</f>
        <v>-6.3152743577957153</v>
      </c>
    </row>
    <row r="295" spans="1:14" ht="15" x14ac:dyDescent="0.25">
      <c r="A295" s="172" t="s">
        <v>529</v>
      </c>
      <c r="B295" s="353" t="s">
        <v>245</v>
      </c>
      <c r="C295" s="154" t="s">
        <v>50</v>
      </c>
      <c r="D295" s="55" t="s">
        <v>142</v>
      </c>
      <c r="E295" s="116">
        <v>1180033474</v>
      </c>
      <c r="F295" s="4" t="s">
        <v>330</v>
      </c>
      <c r="G295" s="1097">
        <v>43445</v>
      </c>
      <c r="H295" s="160">
        <v>923770253.59000003</v>
      </c>
      <c r="I295" s="77">
        <f>142.84/111.82</f>
        <v>1.2774101234126276</v>
      </c>
      <c r="J295" s="75" t="s">
        <v>328</v>
      </c>
      <c r="K295" s="197">
        <f>+E295/I295</f>
        <v>923770253.86922419</v>
      </c>
      <c r="L295" s="168" t="s">
        <v>177</v>
      </c>
      <c r="M295" s="1" t="s">
        <v>918</v>
      </c>
      <c r="N295" s="202">
        <f>+H295-K295+N294</f>
        <v>-6.5944985151290894</v>
      </c>
    </row>
    <row r="296" spans="1:14" ht="15" x14ac:dyDescent="0.25">
      <c r="A296" s="172" t="s">
        <v>529</v>
      </c>
      <c r="B296" s="353" t="s">
        <v>246</v>
      </c>
      <c r="C296" s="154" t="s">
        <v>50</v>
      </c>
      <c r="D296" s="55" t="s">
        <v>142</v>
      </c>
      <c r="E296" s="116">
        <v>1190690455</v>
      </c>
      <c r="F296" s="4" t="s">
        <v>338</v>
      </c>
      <c r="G296" s="1097">
        <v>43515</v>
      </c>
      <c r="H296" s="160">
        <v>923770253.59000003</v>
      </c>
      <c r="I296" s="77">
        <f>100.6/78.05</f>
        <v>1.2889173606662396</v>
      </c>
      <c r="J296" s="75" t="s">
        <v>339</v>
      </c>
      <c r="K296" s="197">
        <f>+E296/I296</f>
        <v>923791153.20825052</v>
      </c>
      <c r="L296" s="168" t="s">
        <v>177</v>
      </c>
      <c r="M296" s="1" t="s">
        <v>917</v>
      </c>
      <c r="N296" s="202">
        <f>+H296-K296+N295</f>
        <v>-20906.212749004364</v>
      </c>
    </row>
    <row r="297" spans="1:14" ht="15" x14ac:dyDescent="0.25">
      <c r="A297" s="172" t="s">
        <v>529</v>
      </c>
      <c r="B297" s="353" t="s">
        <v>247</v>
      </c>
      <c r="C297" s="154" t="s">
        <v>50</v>
      </c>
      <c r="D297" s="55" t="s">
        <v>142</v>
      </c>
      <c r="E297" s="116">
        <v>1197547273</v>
      </c>
      <c r="F297" s="4" t="s">
        <v>343</v>
      </c>
      <c r="G297" s="1097">
        <v>43544</v>
      </c>
      <c r="H297" s="160">
        <v>923770253.59000003</v>
      </c>
      <c r="I297" s="77">
        <f>101.18/78.05</f>
        <v>1.2963484945547727</v>
      </c>
      <c r="J297" s="75" t="s">
        <v>344</v>
      </c>
      <c r="K297" s="197">
        <f>+E297/I297</f>
        <v>923784983.76803708</v>
      </c>
      <c r="L297" s="168" t="s">
        <v>177</v>
      </c>
      <c r="M297" s="1" t="s">
        <v>916</v>
      </c>
      <c r="N297" s="202">
        <f>+H297-K297+N296</f>
        <v>-35636.39078605175</v>
      </c>
    </row>
    <row r="298" spans="1:14" ht="15" x14ac:dyDescent="0.25">
      <c r="A298" s="172" t="s">
        <v>529</v>
      </c>
      <c r="B298" s="353" t="s">
        <v>248</v>
      </c>
      <c r="C298" s="154" t="s">
        <v>50</v>
      </c>
      <c r="D298" s="55" t="s">
        <v>142</v>
      </c>
      <c r="E298" s="116">
        <v>1202759891</v>
      </c>
      <c r="F298" s="4" t="s">
        <v>399</v>
      </c>
      <c r="G298" s="1097">
        <v>43580</v>
      </c>
      <c r="H298" s="160">
        <v>923770253.59000003</v>
      </c>
      <c r="I298" s="77">
        <f>101.62/78.05</f>
        <v>1.3019859064702115</v>
      </c>
      <c r="J298" s="75" t="s">
        <v>346</v>
      </c>
      <c r="K298" s="197">
        <f>+E298/I298</f>
        <v>923788717.6987797</v>
      </c>
      <c r="L298" s="168" t="s">
        <v>177</v>
      </c>
      <c r="N298" s="202">
        <f>+H298-K298+N297</f>
        <v>-54100.499565720558</v>
      </c>
    </row>
    <row r="299" spans="1:14" ht="42.75" x14ac:dyDescent="0.25">
      <c r="A299" s="172" t="s">
        <v>529</v>
      </c>
      <c r="B299" s="353" t="s">
        <v>249</v>
      </c>
      <c r="C299" s="154" t="s">
        <v>50</v>
      </c>
      <c r="D299" s="55" t="s">
        <v>142</v>
      </c>
      <c r="E299" s="116">
        <v>1208653662.2483025</v>
      </c>
      <c r="F299" s="192" t="s">
        <v>419</v>
      </c>
      <c r="G299" s="1089">
        <v>43612</v>
      </c>
      <c r="H299" s="160">
        <v>923770254</v>
      </c>
      <c r="I299" s="77">
        <f>102.12/78.05</f>
        <v>1.3083920563741192</v>
      </c>
      <c r="J299" s="75" t="s">
        <v>400</v>
      </c>
      <c r="K299" s="197">
        <f>+E299/I299</f>
        <v>923770254.00000012</v>
      </c>
      <c r="L299" s="168" t="s">
        <v>455</v>
      </c>
      <c r="M299" s="1" t="s">
        <v>915</v>
      </c>
      <c r="N299" s="202">
        <f>+H299-K299+N298</f>
        <v>-54100.499565839767</v>
      </c>
    </row>
    <row r="300" spans="1:14" ht="15" x14ac:dyDescent="0.25">
      <c r="A300" s="172" t="s">
        <v>529</v>
      </c>
      <c r="B300" s="353" t="s">
        <v>654</v>
      </c>
      <c r="C300" s="154" t="s">
        <v>50</v>
      </c>
      <c r="D300" s="55" t="s">
        <v>142</v>
      </c>
      <c r="E300" s="116">
        <v>1208653662.2483025</v>
      </c>
      <c r="F300" s="192"/>
      <c r="G300" s="1089">
        <v>43612</v>
      </c>
      <c r="H300" s="160">
        <v>923770254</v>
      </c>
      <c r="I300" s="77">
        <f>102.12/78.05</f>
        <v>1.3083920563741192</v>
      </c>
      <c r="J300" s="75" t="s">
        <v>400</v>
      </c>
      <c r="K300" s="197">
        <f>+E300/I300</f>
        <v>923770254.00000012</v>
      </c>
      <c r="L300" s="168"/>
      <c r="M300" s="1" t="s">
        <v>915</v>
      </c>
      <c r="N300" s="202">
        <f>+H300-K300+N299</f>
        <v>-54100.499565958977</v>
      </c>
    </row>
    <row r="301" spans="1:14" ht="15" x14ac:dyDescent="0.25">
      <c r="A301" s="172" t="s">
        <v>529</v>
      </c>
      <c r="B301" s="353" t="s">
        <v>655</v>
      </c>
      <c r="C301" s="154" t="s">
        <v>50</v>
      </c>
      <c r="D301" s="55" t="s">
        <v>142</v>
      </c>
      <c r="E301" s="116">
        <v>1104224629.5033953</v>
      </c>
      <c r="F301" s="192"/>
      <c r="G301" s="1089">
        <v>43612</v>
      </c>
      <c r="H301" s="160">
        <v>852687174</v>
      </c>
      <c r="I301" s="77">
        <f>102.12/78.05</f>
        <v>1.3083920563741192</v>
      </c>
      <c r="J301" s="75" t="s">
        <v>400</v>
      </c>
      <c r="K301" s="197">
        <f>+E301/I301</f>
        <v>843955467.41813552</v>
      </c>
      <c r="L301" s="168"/>
      <c r="M301" s="1" t="s">
        <v>915</v>
      </c>
      <c r="N301" s="202">
        <f>+H301-K301+N300</f>
        <v>8677606.0822985172</v>
      </c>
    </row>
    <row r="302" spans="1:14" ht="28.5" x14ac:dyDescent="0.25">
      <c r="A302" s="172" t="s">
        <v>529</v>
      </c>
      <c r="B302" s="353" t="s">
        <v>656</v>
      </c>
      <c r="C302" s="154" t="s">
        <v>50</v>
      </c>
      <c r="D302" s="55" t="s">
        <v>142</v>
      </c>
      <c r="E302" s="116">
        <v>11552029.939495197</v>
      </c>
      <c r="F302" s="4" t="s">
        <v>657</v>
      </c>
      <c r="G302" s="1097">
        <v>43748</v>
      </c>
      <c r="H302" s="160"/>
      <c r="I302" s="77">
        <f>103.26/78.05</f>
        <v>1.322998078155029</v>
      </c>
      <c r="J302" s="75" t="s">
        <v>460</v>
      </c>
      <c r="K302" s="197">
        <f>+E302/I302</f>
        <v>8731705.7599999998</v>
      </c>
      <c r="L302" s="168" t="s">
        <v>658</v>
      </c>
      <c r="M302" s="1" t="s">
        <v>914</v>
      </c>
      <c r="N302" s="202">
        <f>+H302-K302+N301</f>
        <v>-54099.677701482549</v>
      </c>
    </row>
    <row r="303" spans="1:14" ht="42.75" x14ac:dyDescent="0.25">
      <c r="A303" s="172" t="s">
        <v>529</v>
      </c>
      <c r="B303" s="353" t="s">
        <v>426</v>
      </c>
      <c r="C303" s="154" t="s">
        <v>50</v>
      </c>
      <c r="D303" s="55" t="s">
        <v>142</v>
      </c>
      <c r="E303" s="116">
        <v>1128103492.4694428</v>
      </c>
      <c r="F303" s="4" t="s">
        <v>427</v>
      </c>
      <c r="G303" s="1097">
        <v>43748</v>
      </c>
      <c r="H303" s="160">
        <v>852687174</v>
      </c>
      <c r="I303" s="77">
        <f>103.26/78.05</f>
        <v>1.322998078155029</v>
      </c>
      <c r="J303" s="75" t="s">
        <v>460</v>
      </c>
      <c r="K303" s="197">
        <f>+E303/I303</f>
        <v>852687174</v>
      </c>
      <c r="L303" s="168" t="s">
        <v>461</v>
      </c>
      <c r="M303" s="1" t="s">
        <v>914</v>
      </c>
      <c r="N303" s="202">
        <f>+H303-K303+N302</f>
        <v>-54099.677701482549</v>
      </c>
    </row>
    <row r="304" spans="1:14" ht="15" x14ac:dyDescent="0.25">
      <c r="A304" s="172" t="s">
        <v>529</v>
      </c>
      <c r="B304" s="353" t="s">
        <v>456</v>
      </c>
      <c r="C304" s="154" t="s">
        <v>50</v>
      </c>
      <c r="D304" s="55" t="s">
        <v>142</v>
      </c>
      <c r="E304" s="116">
        <v>1128103492.4694428</v>
      </c>
      <c r="F304" s="4" t="s">
        <v>457</v>
      </c>
      <c r="G304" s="1097">
        <v>43748</v>
      </c>
      <c r="H304" s="160">
        <v>852687174</v>
      </c>
      <c r="I304" s="77">
        <f>103.26/78.05</f>
        <v>1.322998078155029</v>
      </c>
      <c r="J304" s="75" t="s">
        <v>460</v>
      </c>
      <c r="K304" s="197">
        <f>+E304/I304</f>
        <v>852687174</v>
      </c>
      <c r="L304" s="168"/>
      <c r="M304" s="1" t="s">
        <v>914</v>
      </c>
      <c r="N304" s="202">
        <f>+H304-K304+N303</f>
        <v>-54099.677701482549</v>
      </c>
    </row>
    <row r="305" spans="1:14" ht="15" x14ac:dyDescent="0.25">
      <c r="A305" s="172" t="s">
        <v>529</v>
      </c>
      <c r="B305" s="353" t="s">
        <v>458</v>
      </c>
      <c r="C305" s="154" t="s">
        <v>50</v>
      </c>
      <c r="D305" s="55" t="s">
        <v>142</v>
      </c>
      <c r="E305" s="116">
        <v>1128103492.4694428</v>
      </c>
      <c r="F305" s="4" t="s">
        <v>459</v>
      </c>
      <c r="G305" s="1097">
        <v>43748</v>
      </c>
      <c r="H305" s="160">
        <v>852687174</v>
      </c>
      <c r="I305" s="77">
        <f>103.26/78.05</f>
        <v>1.322998078155029</v>
      </c>
      <c r="J305" s="75" t="s">
        <v>460</v>
      </c>
      <c r="K305" s="197">
        <f>+E305/I305</f>
        <v>852687174</v>
      </c>
      <c r="L305" s="168"/>
      <c r="M305" s="1" t="s">
        <v>914</v>
      </c>
      <c r="N305" s="202">
        <f>+H305-K305+N304</f>
        <v>-54099.677701482549</v>
      </c>
    </row>
    <row r="306" spans="1:14" ht="15" x14ac:dyDescent="0.25">
      <c r="A306" s="172" t="s">
        <v>529</v>
      </c>
      <c r="B306" s="353" t="s">
        <v>462</v>
      </c>
      <c r="C306" s="154" t="s">
        <v>50</v>
      </c>
      <c r="D306" s="55" t="s">
        <v>142</v>
      </c>
      <c r="E306" s="116">
        <v>1128103492.4694428</v>
      </c>
      <c r="F306" s="4" t="s">
        <v>463</v>
      </c>
      <c r="G306" s="1097">
        <v>43748</v>
      </c>
      <c r="H306" s="160">
        <v>852687174</v>
      </c>
      <c r="I306" s="77">
        <f>103.26/78.05</f>
        <v>1.322998078155029</v>
      </c>
      <c r="J306" s="75" t="s">
        <v>460</v>
      </c>
      <c r="K306" s="197">
        <f>+E306/I306</f>
        <v>852687174</v>
      </c>
      <c r="L306" s="168"/>
      <c r="M306" s="1" t="s">
        <v>914</v>
      </c>
      <c r="N306" s="202">
        <f>+H306-K306+N305</f>
        <v>-54099.677701482549</v>
      </c>
    </row>
    <row r="307" spans="1:14" ht="15" x14ac:dyDescent="0.25">
      <c r="A307" s="172" t="s">
        <v>529</v>
      </c>
      <c r="B307" s="353" t="s">
        <v>464</v>
      </c>
      <c r="C307" s="154" t="s">
        <v>50</v>
      </c>
      <c r="D307" s="55" t="s">
        <v>142</v>
      </c>
      <c r="E307" s="116">
        <v>1128103492.4694428</v>
      </c>
      <c r="F307" s="4" t="s">
        <v>465</v>
      </c>
      <c r="G307" s="1097">
        <v>43748</v>
      </c>
      <c r="H307" s="160">
        <v>852687174</v>
      </c>
      <c r="I307" s="77">
        <f>103.26/78.05</f>
        <v>1.322998078155029</v>
      </c>
      <c r="J307" s="75" t="s">
        <v>460</v>
      </c>
      <c r="K307" s="197">
        <f>+E307/I307</f>
        <v>852687174</v>
      </c>
      <c r="L307" s="168"/>
      <c r="M307" s="1" t="s">
        <v>914</v>
      </c>
      <c r="N307" s="202">
        <f>+H307-K307+N306</f>
        <v>-54099.677701482549</v>
      </c>
    </row>
    <row r="308" spans="1:14" ht="15" x14ac:dyDescent="0.25">
      <c r="A308" s="172" t="s">
        <v>529</v>
      </c>
      <c r="B308" s="353" t="s">
        <v>659</v>
      </c>
      <c r="C308" s="154" t="s">
        <v>50</v>
      </c>
      <c r="D308" s="55" t="s">
        <v>142</v>
      </c>
      <c r="E308" s="116">
        <f>142220.912723917</f>
        <v>142220.91272391699</v>
      </c>
      <c r="F308" s="4"/>
      <c r="G308" s="1097">
        <v>43748</v>
      </c>
      <c r="H308" s="160"/>
      <c r="I308" s="77">
        <f>103.26/78.05</f>
        <v>1.322998078155029</v>
      </c>
      <c r="J308" s="75" t="s">
        <v>460</v>
      </c>
      <c r="K308" s="197">
        <f>+E308/I308</f>
        <v>107498.95640230215</v>
      </c>
      <c r="L308" s="168"/>
      <c r="M308" s="1" t="s">
        <v>914</v>
      </c>
      <c r="N308" s="202">
        <f>+H308-K308+N307</f>
        <v>-161598.63410378469</v>
      </c>
    </row>
    <row r="309" spans="1:14" ht="15" x14ac:dyDescent="0.25">
      <c r="A309" s="172" t="s">
        <v>529</v>
      </c>
      <c r="B309" s="353" t="s">
        <v>660</v>
      </c>
      <c r="C309" s="154" t="s">
        <v>50</v>
      </c>
      <c r="D309" s="55" t="s">
        <v>142</v>
      </c>
      <c r="E309" s="116">
        <v>1134002930</v>
      </c>
      <c r="F309" s="4" t="s">
        <v>661</v>
      </c>
      <c r="G309" s="1097">
        <v>43844</v>
      </c>
      <c r="H309" s="160">
        <v>852687174</v>
      </c>
      <c r="I309" s="77">
        <f>103.8/78.05</f>
        <v>1.3299167200512492</v>
      </c>
      <c r="J309" s="75" t="s">
        <v>471</v>
      </c>
      <c r="K309" s="197">
        <f>+E309/I309</f>
        <v>852687174.24373794</v>
      </c>
      <c r="L309" s="168" t="s">
        <v>662</v>
      </c>
      <c r="M309" s="1" t="s">
        <v>913</v>
      </c>
      <c r="N309" s="202">
        <f>+H309-K309+N308</f>
        <v>-161598.87784172071</v>
      </c>
    </row>
    <row r="310" spans="1:14" ht="28.5" x14ac:dyDescent="0.25">
      <c r="A310" s="172" t="s">
        <v>529</v>
      </c>
      <c r="B310" s="353" t="s">
        <v>663</v>
      </c>
      <c r="C310" s="154" t="s">
        <v>50</v>
      </c>
      <c r="D310" s="55" t="s">
        <v>142</v>
      </c>
      <c r="E310" s="116">
        <v>1139221904.97</v>
      </c>
      <c r="F310" s="4" t="s">
        <v>664</v>
      </c>
      <c r="G310" s="1097">
        <v>43893</v>
      </c>
      <c r="H310" s="160">
        <v>852687174</v>
      </c>
      <c r="I310" s="77">
        <f>104.24/78.05</f>
        <v>1.3355541319666879</v>
      </c>
      <c r="J310" s="75" t="s">
        <v>665</v>
      </c>
      <c r="K310" s="197">
        <f>+E310/I310</f>
        <v>852995679.99720371</v>
      </c>
      <c r="L310" s="168" t="s">
        <v>666</v>
      </c>
      <c r="M310" s="1" t="s">
        <v>912</v>
      </c>
      <c r="N310" s="202">
        <f>+H310-K310+N309</f>
        <v>-470104.8750454284</v>
      </c>
    </row>
    <row r="311" spans="1:14" ht="15" x14ac:dyDescent="0.25">
      <c r="A311" s="172" t="s">
        <v>529</v>
      </c>
      <c r="B311" s="353" t="s">
        <v>667</v>
      </c>
      <c r="C311" s="154" t="s">
        <v>50</v>
      </c>
      <c r="D311" s="55" t="s">
        <v>142</v>
      </c>
      <c r="E311" s="116">
        <v>1146457297</v>
      </c>
      <c r="F311" s="4" t="s">
        <v>668</v>
      </c>
      <c r="G311" s="1097">
        <v>43906</v>
      </c>
      <c r="H311" s="160">
        <v>852687174</v>
      </c>
      <c r="I311" s="77">
        <f>104.94/78.05</f>
        <v>1.3445227418321588</v>
      </c>
      <c r="J311" s="75" t="s">
        <v>669</v>
      </c>
      <c r="K311" s="197">
        <f>+E311/I311</f>
        <v>852687173.91700017</v>
      </c>
      <c r="L311" s="168" t="s">
        <v>670</v>
      </c>
      <c r="M311" s="1" t="s">
        <v>911</v>
      </c>
      <c r="N311" s="202">
        <f>+H311-K311+N310</f>
        <v>-470104.79204560292</v>
      </c>
    </row>
    <row r="312" spans="1:14" ht="15" x14ac:dyDescent="0.25">
      <c r="A312" s="172" t="s">
        <v>529</v>
      </c>
      <c r="B312" s="353" t="s">
        <v>671</v>
      </c>
      <c r="C312" s="154" t="s">
        <v>50</v>
      </c>
      <c r="D312" s="55" t="s">
        <v>142</v>
      </c>
      <c r="E312" s="116">
        <v>1159384899</v>
      </c>
      <c r="F312" s="4" t="s">
        <v>672</v>
      </c>
      <c r="G312" s="1097">
        <v>43935</v>
      </c>
      <c r="H312" s="160">
        <v>852687174</v>
      </c>
      <c r="I312" s="77">
        <f>105.53/78.05</f>
        <v>1.35208199871877</v>
      </c>
      <c r="J312" s="75" t="s">
        <v>673</v>
      </c>
      <c r="K312" s="197">
        <f>+E312/I312</f>
        <v>857481203.13607502</v>
      </c>
      <c r="L312" s="168" t="s">
        <v>674</v>
      </c>
      <c r="M312" s="1" t="s">
        <v>910</v>
      </c>
      <c r="N312" s="202">
        <f>+H312-K312+N311</f>
        <v>-5264133.9281206224</v>
      </c>
    </row>
    <row r="313" spans="1:14" ht="15" x14ac:dyDescent="0.25">
      <c r="A313" s="172" t="s">
        <v>529</v>
      </c>
      <c r="B313" s="353" t="s">
        <v>675</v>
      </c>
      <c r="C313" s="154" t="s">
        <v>50</v>
      </c>
      <c r="D313" s="55" t="s">
        <v>142</v>
      </c>
      <c r="E313" s="116">
        <v>1154760208.74</v>
      </c>
      <c r="F313" s="4" t="s">
        <v>676</v>
      </c>
      <c r="G313" s="1097">
        <v>43973</v>
      </c>
      <c r="H313" s="160">
        <v>852687174</v>
      </c>
      <c r="I313" s="77">
        <f>[26]IPC!$S$13/78.05</f>
        <v>1.3542600896860988</v>
      </c>
      <c r="J313" s="75" t="s">
        <v>677</v>
      </c>
      <c r="K313" s="197">
        <f>+E313/I313</f>
        <v>852687174.00337744</v>
      </c>
      <c r="L313" s="168" t="s">
        <v>678</v>
      </c>
      <c r="M313" s="1" t="s">
        <v>909</v>
      </c>
      <c r="N313" s="202">
        <f>+H313-K313+N312</f>
        <v>-5264133.93149806</v>
      </c>
    </row>
    <row r="314" spans="1:14" ht="15" x14ac:dyDescent="0.25">
      <c r="A314" s="172" t="s">
        <v>529</v>
      </c>
      <c r="B314" s="353" t="s">
        <v>679</v>
      </c>
      <c r="C314" s="154" t="s">
        <v>50</v>
      </c>
      <c r="D314" s="55" t="s">
        <v>142</v>
      </c>
      <c r="E314" s="158">
        <v>1151045748.27</v>
      </c>
      <c r="F314" s="4" t="s">
        <v>680</v>
      </c>
      <c r="G314" s="1097">
        <v>43998</v>
      </c>
      <c r="H314" s="160">
        <v>852687174</v>
      </c>
      <c r="I314" s="77">
        <f>[26]IPC!$S$14/78.05</f>
        <v>1.3499039077514414</v>
      </c>
      <c r="J314" s="75" t="s">
        <v>681</v>
      </c>
      <c r="K314" s="197">
        <f>+E314/I314</f>
        <v>852687173.99841964</v>
      </c>
      <c r="L314" s="168" t="s">
        <v>682</v>
      </c>
      <c r="M314" s="1" t="s">
        <v>908</v>
      </c>
      <c r="N314" s="202">
        <f>+H314-K314+N313</f>
        <v>-5264133.9299177025</v>
      </c>
    </row>
    <row r="315" spans="1:14" ht="15" x14ac:dyDescent="0.25">
      <c r="A315" s="172" t="s">
        <v>529</v>
      </c>
      <c r="B315" s="353" t="s">
        <v>683</v>
      </c>
      <c r="C315" s="154" t="s">
        <v>50</v>
      </c>
      <c r="D315" s="55" t="s">
        <v>142</v>
      </c>
      <c r="E315" s="158">
        <v>625016441</v>
      </c>
      <c r="F315" s="4" t="s">
        <v>684</v>
      </c>
      <c r="G315" s="1097">
        <v>44026</v>
      </c>
      <c r="H315" s="160">
        <v>464728334</v>
      </c>
      <c r="I315" s="77">
        <f>[26]IPC!$S$15/78.05</f>
        <v>1.3449071108263935</v>
      </c>
      <c r="J315" s="75" t="s">
        <v>685</v>
      </c>
      <c r="K315" s="197">
        <f>+E315/I315</f>
        <v>464728334.0006668</v>
      </c>
      <c r="L315" s="168" t="s">
        <v>686</v>
      </c>
      <c r="M315" s="1" t="s">
        <v>907</v>
      </c>
      <c r="N315" s="202">
        <f>+H315-K315+N314</f>
        <v>-5264133.9305844996</v>
      </c>
    </row>
    <row r="316" spans="1:14" ht="15" x14ac:dyDescent="0.25">
      <c r="A316" s="172" t="s">
        <v>529</v>
      </c>
      <c r="B316" s="353" t="s">
        <v>793</v>
      </c>
      <c r="C316" s="154" t="s">
        <v>50</v>
      </c>
      <c r="D316" s="55" t="s">
        <v>142</v>
      </c>
      <c r="E316" s="158">
        <v>625016441</v>
      </c>
      <c r="F316" s="4" t="s">
        <v>792</v>
      </c>
      <c r="G316" s="1097">
        <v>44068</v>
      </c>
      <c r="H316" s="160">
        <v>464728334</v>
      </c>
      <c r="I316" s="77">
        <f>[26]IPC!$S$16/78.05</f>
        <v>1.3449071108263935</v>
      </c>
      <c r="J316" s="75" t="s">
        <v>791</v>
      </c>
      <c r="K316" s="197">
        <f>+E316/I316</f>
        <v>464728334.0006668</v>
      </c>
      <c r="L316" s="168" t="s">
        <v>790</v>
      </c>
      <c r="M316" s="1" t="s">
        <v>789</v>
      </c>
      <c r="N316" s="202">
        <f>+H316-K316+N315</f>
        <v>-5264133.9312512968</v>
      </c>
    </row>
    <row r="317" spans="1:14" ht="15" x14ac:dyDescent="0.25">
      <c r="A317" s="172" t="s">
        <v>529</v>
      </c>
      <c r="B317" s="353" t="s">
        <v>788</v>
      </c>
      <c r="C317" s="154" t="s">
        <v>50</v>
      </c>
      <c r="D317" s="55" t="s">
        <v>142</v>
      </c>
      <c r="E317" s="158">
        <v>624956989.61000001</v>
      </c>
      <c r="F317" s="4" t="s">
        <v>787</v>
      </c>
      <c r="G317" s="1097">
        <v>44088</v>
      </c>
      <c r="H317" s="160">
        <v>464728334</v>
      </c>
      <c r="I317" s="77">
        <f>[26]IPC!$S$17/78.05</f>
        <v>1.3447789878283152</v>
      </c>
      <c r="J317" s="75" t="s">
        <v>786</v>
      </c>
      <c r="K317" s="197">
        <f>+E317/I317</f>
        <v>464728401.66787827</v>
      </c>
      <c r="L317" s="168" t="s">
        <v>785</v>
      </c>
      <c r="M317" s="1" t="s">
        <v>784</v>
      </c>
      <c r="N317" s="54"/>
    </row>
    <row r="318" spans="1:14" ht="15" x14ac:dyDescent="0.25">
      <c r="A318" s="172" t="s">
        <v>529</v>
      </c>
      <c r="B318" s="840" t="s">
        <v>783</v>
      </c>
      <c r="C318" s="154" t="s">
        <v>50</v>
      </c>
      <c r="D318" s="55" t="s">
        <v>142</v>
      </c>
      <c r="E318" s="158">
        <v>624956898.61000001</v>
      </c>
      <c r="F318" s="4" t="s">
        <v>782</v>
      </c>
      <c r="G318" s="1097">
        <v>44118</v>
      </c>
      <c r="H318" s="842">
        <v>464728334</v>
      </c>
      <c r="I318" s="77">
        <f>[26]IPC!$S$18/78.05</f>
        <v>1.3490070467648945</v>
      </c>
      <c r="J318" s="75" t="s">
        <v>781</v>
      </c>
      <c r="K318" s="197">
        <f>+E318/I318</f>
        <v>463271782.09241611</v>
      </c>
      <c r="L318" s="168" t="s">
        <v>835</v>
      </c>
      <c r="M318" s="1" t="s">
        <v>780</v>
      </c>
    </row>
    <row r="319" spans="1:14" ht="15" x14ac:dyDescent="0.25">
      <c r="A319" s="172" t="s">
        <v>529</v>
      </c>
      <c r="B319" s="841"/>
      <c r="C319" s="154" t="s">
        <v>50</v>
      </c>
      <c r="D319" s="55" t="s">
        <v>142</v>
      </c>
      <c r="E319" s="158">
        <v>1964898</v>
      </c>
      <c r="F319" s="4" t="s">
        <v>836</v>
      </c>
      <c r="G319" s="1097">
        <v>44134</v>
      </c>
      <c r="H319" s="843"/>
      <c r="I319" s="77">
        <f>[26]IPC!$S$18/78.05</f>
        <v>1.3490070467648945</v>
      </c>
      <c r="J319" s="75" t="s">
        <v>781</v>
      </c>
      <c r="K319" s="197">
        <f>+E319/I319</f>
        <v>1456551.3239623895</v>
      </c>
      <c r="L319" s="168" t="s">
        <v>835</v>
      </c>
      <c r="M319" s="1" t="s">
        <v>834</v>
      </c>
    </row>
    <row r="320" spans="1:14" ht="15" x14ac:dyDescent="0.25">
      <c r="A320" s="172"/>
      <c r="B320" s="353" t="s">
        <v>1010</v>
      </c>
      <c r="C320" s="154" t="s">
        <v>50</v>
      </c>
      <c r="D320" s="55" t="s">
        <v>142</v>
      </c>
      <c r="E320" s="158">
        <f>626564543.07-E341</f>
        <v>625671407.25999999</v>
      </c>
      <c r="F320" s="4" t="s">
        <v>1009</v>
      </c>
      <c r="G320" s="1097">
        <v>44187</v>
      </c>
      <c r="H320" s="160">
        <v>464728334</v>
      </c>
      <c r="I320" s="77">
        <f>[26]IPC!$S$20/78.05</f>
        <v>1.3463164638052532</v>
      </c>
      <c r="J320" s="75" t="s">
        <v>1004</v>
      </c>
      <c r="K320" s="197">
        <f>+E320/I320</f>
        <v>464728333.99926716</v>
      </c>
      <c r="L320" s="168" t="s">
        <v>1008</v>
      </c>
      <c r="M320" s="1" t="s">
        <v>1007</v>
      </c>
    </row>
    <row r="321" spans="1:18" ht="15" x14ac:dyDescent="0.25">
      <c r="A321" s="172"/>
      <c r="B321" s="353" t="s">
        <v>1006</v>
      </c>
      <c r="C321" s="154" t="s">
        <v>50</v>
      </c>
      <c r="D321" s="55" t="s">
        <v>142</v>
      </c>
      <c r="E321" s="158">
        <f>625671407.26</f>
        <v>625671407.25999999</v>
      </c>
      <c r="F321" s="4" t="s">
        <v>1005</v>
      </c>
      <c r="G321" s="1097">
        <v>44180</v>
      </c>
      <c r="H321" s="160">
        <v>464728334</v>
      </c>
      <c r="I321" s="77">
        <f>[26]IPC!$S$20/78.05</f>
        <v>1.3463164638052532</v>
      </c>
      <c r="J321" s="75" t="s">
        <v>1004</v>
      </c>
      <c r="K321" s="197">
        <f>+E321/I321</f>
        <v>464728333.99926716</v>
      </c>
      <c r="L321" s="168" t="s">
        <v>1003</v>
      </c>
      <c r="M321" s="1" t="s">
        <v>1002</v>
      </c>
    </row>
    <row r="322" spans="1:18" ht="15" x14ac:dyDescent="0.25">
      <c r="A322" s="172"/>
      <c r="B322" s="353" t="s">
        <v>1053</v>
      </c>
      <c r="C322" s="154" t="s">
        <v>50</v>
      </c>
      <c r="D322" s="55" t="s">
        <v>142</v>
      </c>
      <c r="E322" s="158">
        <v>628053102.75999999</v>
      </c>
      <c r="F322" s="4" t="s">
        <v>1052</v>
      </c>
      <c r="G322" s="1097">
        <v>44218</v>
      </c>
      <c r="H322" s="160">
        <v>464728334</v>
      </c>
      <c r="I322" s="77">
        <f>[26]IPC!$S$21/78.05</f>
        <v>1.3514413837283794</v>
      </c>
      <c r="J322" s="75" t="s">
        <v>1051</v>
      </c>
      <c r="K322" s="197">
        <f>+E322/I322</f>
        <v>464728334.000929</v>
      </c>
      <c r="L322" s="168" t="s">
        <v>1050</v>
      </c>
      <c r="M322" s="1" t="s">
        <v>1049</v>
      </c>
    </row>
    <row r="323" spans="1:18" ht="15" x14ac:dyDescent="0.25">
      <c r="A323" s="172"/>
      <c r="B323" s="353" t="s">
        <v>1136</v>
      </c>
      <c r="C323" s="154" t="s">
        <v>50</v>
      </c>
      <c r="D323" s="55" t="s">
        <v>142</v>
      </c>
      <c r="E323" s="158">
        <v>628053102.75999999</v>
      </c>
      <c r="F323" s="4" t="s">
        <v>1135</v>
      </c>
      <c r="G323" s="1097">
        <v>44239</v>
      </c>
      <c r="H323" s="160">
        <v>464728334</v>
      </c>
      <c r="I323" s="77">
        <f>[26]IPC!$T$10/78.05</f>
        <v>1.3569506726457399</v>
      </c>
      <c r="J323" s="75" t="s">
        <v>1134</v>
      </c>
      <c r="K323" s="197">
        <f>+E323/I323</f>
        <v>462841513.26992732</v>
      </c>
      <c r="L323" s="315" t="s">
        <v>1133</v>
      </c>
      <c r="M323" s="1" t="s">
        <v>1132</v>
      </c>
    </row>
    <row r="324" spans="1:18" ht="15" hidden="1" x14ac:dyDescent="0.25">
      <c r="A324" s="172"/>
      <c r="B324" s="353"/>
      <c r="C324" s="154"/>
      <c r="D324" s="55"/>
      <c r="E324" s="158"/>
      <c r="F324" s="4"/>
      <c r="G324" s="1097"/>
      <c r="H324" s="160"/>
      <c r="I324" s="77"/>
      <c r="J324" s="75"/>
      <c r="K324" s="197"/>
      <c r="L324" s="315"/>
    </row>
    <row r="325" spans="1:18" ht="15" hidden="1" x14ac:dyDescent="0.25">
      <c r="A325" s="172"/>
      <c r="B325" s="353"/>
      <c r="C325" s="154"/>
      <c r="D325" s="55"/>
      <c r="E325" s="158"/>
      <c r="F325" s="4"/>
      <c r="G325" s="1097"/>
      <c r="H325" s="160"/>
      <c r="I325" s="77"/>
      <c r="J325" s="75"/>
      <c r="K325" s="197"/>
      <c r="L325" s="315"/>
    </row>
    <row r="326" spans="1:18" ht="15" hidden="1" x14ac:dyDescent="0.25">
      <c r="A326" s="172"/>
      <c r="B326" s="353"/>
      <c r="C326" s="154"/>
      <c r="D326" s="55"/>
      <c r="E326" s="158"/>
      <c r="F326" s="4"/>
      <c r="G326" s="1097"/>
      <c r="H326" s="160"/>
      <c r="I326" s="77"/>
      <c r="J326" s="75"/>
      <c r="K326" s="197"/>
      <c r="L326" s="315"/>
    </row>
    <row r="327" spans="1:18" ht="15" hidden="1" x14ac:dyDescent="0.25">
      <c r="A327" s="172"/>
      <c r="B327" s="353"/>
      <c r="C327" s="154"/>
      <c r="D327" s="55"/>
      <c r="E327" s="158"/>
      <c r="F327" s="4"/>
      <c r="G327" s="1097"/>
      <c r="H327" s="160"/>
      <c r="I327" s="77"/>
      <c r="J327" s="75"/>
      <c r="K327" s="197"/>
      <c r="L327" s="315"/>
    </row>
    <row r="328" spans="1:18" ht="15" hidden="1" x14ac:dyDescent="0.25">
      <c r="A328" s="172"/>
      <c r="B328" s="353"/>
      <c r="C328" s="154"/>
      <c r="D328" s="55"/>
      <c r="E328" s="158"/>
      <c r="F328" s="4"/>
      <c r="G328" s="1097"/>
      <c r="H328" s="160"/>
      <c r="I328" s="77"/>
      <c r="J328" s="75"/>
      <c r="K328" s="197"/>
      <c r="L328" s="315"/>
    </row>
    <row r="329" spans="1:18" ht="15" hidden="1" x14ac:dyDescent="0.25">
      <c r="A329" s="172"/>
      <c r="B329" s="353"/>
      <c r="C329" s="154"/>
      <c r="D329" s="55"/>
      <c r="E329" s="158"/>
      <c r="F329" s="4"/>
      <c r="G329" s="1097"/>
      <c r="H329" s="160"/>
      <c r="I329" s="77"/>
      <c r="J329" s="75"/>
      <c r="K329" s="197"/>
      <c r="L329" s="315"/>
    </row>
    <row r="330" spans="1:18" ht="15" hidden="1" x14ac:dyDescent="0.25">
      <c r="A330" s="172"/>
      <c r="B330" s="353"/>
      <c r="C330" s="154"/>
      <c r="D330" s="55"/>
      <c r="E330" s="158"/>
      <c r="F330" s="4"/>
      <c r="G330" s="1097"/>
      <c r="H330" s="160"/>
      <c r="I330" s="77"/>
      <c r="J330" s="75"/>
      <c r="K330" s="197"/>
      <c r="L330" s="315"/>
    </row>
    <row r="331" spans="1:18" ht="15" hidden="1" x14ac:dyDescent="0.25">
      <c r="A331" s="172"/>
      <c r="B331" s="353"/>
      <c r="C331" s="154"/>
      <c r="D331" s="55"/>
      <c r="E331" s="158"/>
      <c r="F331" s="4"/>
      <c r="G331" s="1097"/>
      <c r="H331" s="160"/>
      <c r="I331" s="77"/>
      <c r="J331" s="75"/>
      <c r="K331" s="197"/>
      <c r="L331" s="315"/>
    </row>
    <row r="332" spans="1:18" ht="15" hidden="1" x14ac:dyDescent="0.25">
      <c r="A332" s="172"/>
      <c r="B332" s="353"/>
      <c r="C332" s="154"/>
      <c r="D332" s="55"/>
      <c r="E332" s="158"/>
      <c r="F332" s="4"/>
      <c r="G332" s="1097"/>
      <c r="H332" s="160"/>
      <c r="I332" s="77"/>
      <c r="J332" s="75"/>
      <c r="K332" s="197"/>
      <c r="L332" s="315"/>
    </row>
    <row r="333" spans="1:18" ht="15" hidden="1" x14ac:dyDescent="0.25">
      <c r="A333" s="172"/>
      <c r="B333" s="353"/>
      <c r="C333" s="154"/>
      <c r="D333" s="55"/>
      <c r="E333" s="158"/>
      <c r="F333" s="4"/>
      <c r="G333" s="1097"/>
      <c r="H333" s="160"/>
      <c r="I333" s="77"/>
      <c r="J333" s="75"/>
      <c r="K333" s="197"/>
      <c r="L333" s="315"/>
    </row>
    <row r="334" spans="1:18" ht="15" hidden="1" x14ac:dyDescent="0.25">
      <c r="A334" s="172"/>
      <c r="B334" s="353"/>
      <c r="C334" s="154"/>
      <c r="D334" s="55"/>
      <c r="E334" s="158"/>
      <c r="F334" s="4"/>
      <c r="G334" s="1097"/>
      <c r="H334" s="160"/>
      <c r="I334" s="77"/>
      <c r="J334" s="75"/>
      <c r="K334" s="197"/>
      <c r="L334" s="315"/>
    </row>
    <row r="335" spans="1:18" s="117" customFormat="1" ht="15" x14ac:dyDescent="0.25">
      <c r="A335" s="172" t="s">
        <v>529</v>
      </c>
      <c r="B335" s="345" t="s">
        <v>687</v>
      </c>
      <c r="C335" s="345"/>
      <c r="D335" s="56"/>
      <c r="E335" s="118">
        <f>SUM(E277:E323)</f>
        <v>46715043081.439445</v>
      </c>
      <c r="F335" s="196"/>
      <c r="G335" s="1098"/>
      <c r="H335" s="118">
        <f>SUM(H277:H321)</f>
        <v>35191102178.979996</v>
      </c>
      <c r="I335" s="119"/>
      <c r="J335" s="201"/>
      <c r="K335" s="200">
        <f>SUM(K277:K323)</f>
        <v>36123936227.2649</v>
      </c>
      <c r="L335" s="193">
        <f>+K335-H335</f>
        <v>932834048.28490448</v>
      </c>
      <c r="M335" s="179"/>
      <c r="O335" s="57"/>
      <c r="P335" s="57"/>
      <c r="Q335" s="57"/>
      <c r="R335" s="57"/>
    </row>
    <row r="336" spans="1:18" ht="15" x14ac:dyDescent="0.25">
      <c r="A336" s="172" t="s">
        <v>529</v>
      </c>
      <c r="B336" s="154"/>
      <c r="C336" s="154"/>
      <c r="D336" s="55"/>
      <c r="E336" s="158">
        <f>+E320+E341</f>
        <v>626564543.07000005</v>
      </c>
      <c r="F336" s="157"/>
      <c r="G336" s="1097"/>
      <c r="H336" s="160"/>
      <c r="I336" s="77"/>
      <c r="J336" s="75"/>
      <c r="K336" s="159"/>
      <c r="L336" s="353"/>
      <c r="M336" s="54"/>
    </row>
    <row r="337" spans="1:18" ht="15" x14ac:dyDescent="0.25">
      <c r="A337" s="172" t="s">
        <v>529</v>
      </c>
      <c r="B337" s="199" t="s">
        <v>688</v>
      </c>
      <c r="C337" s="154"/>
      <c r="D337" s="55"/>
      <c r="E337" s="158"/>
      <c r="F337" s="157"/>
      <c r="G337" s="1097"/>
      <c r="H337" s="160"/>
      <c r="I337" s="77"/>
      <c r="J337" s="75"/>
      <c r="K337" s="159"/>
      <c r="L337" s="353"/>
      <c r="M337" s="54"/>
    </row>
    <row r="338" spans="1:18" ht="15" x14ac:dyDescent="0.25">
      <c r="A338" s="172" t="s">
        <v>529</v>
      </c>
      <c r="B338" s="352" t="s">
        <v>689</v>
      </c>
      <c r="C338" s="154" t="s">
        <v>779</v>
      </c>
      <c r="D338" s="55" t="s">
        <v>142</v>
      </c>
      <c r="E338" s="116">
        <v>496102</v>
      </c>
      <c r="F338" s="4" t="s">
        <v>690</v>
      </c>
      <c r="G338" s="1097">
        <v>43432</v>
      </c>
      <c r="H338" s="160"/>
      <c r="I338" s="77">
        <f>142.67/111.82</f>
        <v>1.2758898229297084</v>
      </c>
      <c r="J338" s="75" t="s">
        <v>318</v>
      </c>
      <c r="K338" s="197">
        <f>+E338/I338</f>
        <v>388828.24448026915</v>
      </c>
      <c r="L338" s="168" t="s">
        <v>320</v>
      </c>
      <c r="M338" s="54"/>
    </row>
    <row r="339" spans="1:18" ht="29.25" x14ac:dyDescent="0.25">
      <c r="A339" s="172" t="s">
        <v>529</v>
      </c>
      <c r="B339" s="343" t="s">
        <v>691</v>
      </c>
      <c r="C339" s="154" t="s">
        <v>779</v>
      </c>
      <c r="D339" s="55" t="s">
        <v>142</v>
      </c>
      <c r="E339" s="116">
        <v>3773012.800566304</v>
      </c>
      <c r="F339" s="4" t="s">
        <v>692</v>
      </c>
      <c r="G339" s="1097">
        <v>43748</v>
      </c>
      <c r="H339" s="160"/>
      <c r="I339" s="77">
        <f>103.26/111.82</f>
        <v>0.92344839921302102</v>
      </c>
      <c r="J339" s="75" t="s">
        <v>460</v>
      </c>
      <c r="K339" s="198">
        <v>2851865.67</v>
      </c>
      <c r="L339" s="168" t="s">
        <v>693</v>
      </c>
      <c r="M339" s="54"/>
    </row>
    <row r="340" spans="1:18" ht="15" x14ac:dyDescent="0.25">
      <c r="A340" s="172" t="s">
        <v>529</v>
      </c>
      <c r="B340" s="343" t="s">
        <v>694</v>
      </c>
      <c r="C340" s="154" t="s">
        <v>779</v>
      </c>
      <c r="D340" s="55" t="s">
        <v>142</v>
      </c>
      <c r="E340" s="116">
        <v>389605</v>
      </c>
      <c r="F340" s="4"/>
      <c r="G340" s="1097">
        <v>43935</v>
      </c>
      <c r="H340" s="160"/>
      <c r="I340" s="77">
        <f>105.53/78.05</f>
        <v>1.35208199871877</v>
      </c>
      <c r="J340" s="75" t="s">
        <v>673</v>
      </c>
      <c r="K340" s="197">
        <f>+E340/I340</f>
        <v>288151.90230266278</v>
      </c>
      <c r="L340" s="168" t="s">
        <v>695</v>
      </c>
      <c r="M340" s="54"/>
    </row>
    <row r="341" spans="1:18" ht="15" x14ac:dyDescent="0.25">
      <c r="A341" s="172"/>
      <c r="B341" s="343" t="s">
        <v>1001</v>
      </c>
      <c r="C341" s="154" t="s">
        <v>779</v>
      </c>
      <c r="D341" s="55" t="s">
        <v>142</v>
      </c>
      <c r="E341" s="116">
        <f>+K341*I341</f>
        <v>893135.81000009703</v>
      </c>
      <c r="F341" s="4" t="s">
        <v>1017</v>
      </c>
      <c r="G341" s="1097">
        <v>44187</v>
      </c>
      <c r="H341" s="160"/>
      <c r="I341" s="77">
        <f>[26]IPC!$S$20/78.05</f>
        <v>1.3463164638052532</v>
      </c>
      <c r="J341" s="75"/>
      <c r="K341" s="197">
        <v>663392.17710798979</v>
      </c>
      <c r="L341" s="168"/>
      <c r="M341" s="54"/>
    </row>
    <row r="342" spans="1:18" s="117" customFormat="1" ht="15" x14ac:dyDescent="0.25">
      <c r="A342" s="172" t="s">
        <v>529</v>
      </c>
      <c r="B342" s="345" t="s">
        <v>696</v>
      </c>
      <c r="C342" s="345"/>
      <c r="D342" s="56"/>
      <c r="E342" s="118">
        <f>SUM(E338:E340)</f>
        <v>4658719.8005663045</v>
      </c>
      <c r="F342" s="196"/>
      <c r="G342" s="1098"/>
      <c r="H342" s="195">
        <f>SUM(H338:H340)</f>
        <v>0</v>
      </c>
      <c r="I342" s="118"/>
      <c r="J342" s="118"/>
      <c r="K342" s="194">
        <f>SUM(K338:K340)</f>
        <v>3528845.8167829318</v>
      </c>
      <c r="L342" s="193">
        <f>+K342-H342</f>
        <v>3528845.8167829318</v>
      </c>
      <c r="M342" s="179"/>
      <c r="O342" s="57"/>
      <c r="P342" s="57"/>
      <c r="Q342" s="57"/>
      <c r="R342" s="57"/>
    </row>
    <row r="343" spans="1:18" s="117" customFormat="1" ht="15" x14ac:dyDescent="0.25">
      <c r="A343" s="172" t="s">
        <v>529</v>
      </c>
      <c r="B343" s="345" t="s">
        <v>697</v>
      </c>
      <c r="C343" s="345"/>
      <c r="D343" s="56"/>
      <c r="E343" s="118">
        <f>+E335+E342</f>
        <v>46719701801.240013</v>
      </c>
      <c r="F343" s="196"/>
      <c r="G343" s="1098"/>
      <c r="H343" s="195">
        <f>+H335+H342</f>
        <v>35191102178.979996</v>
      </c>
      <c r="I343" s="118"/>
      <c r="J343" s="118"/>
      <c r="K343" s="194">
        <f>+K335+K342</f>
        <v>36127465073.08168</v>
      </c>
      <c r="L343" s="193">
        <f>+K343-H343</f>
        <v>936362894.10168457</v>
      </c>
      <c r="M343" s="179"/>
      <c r="O343" s="57"/>
      <c r="P343" s="57"/>
      <c r="Q343" s="57"/>
      <c r="R343" s="57"/>
    </row>
    <row r="344" spans="1:18" ht="15" hidden="1" x14ac:dyDescent="0.25">
      <c r="A344" s="172" t="s">
        <v>529</v>
      </c>
      <c r="B344" s="353"/>
      <c r="C344" s="154"/>
      <c r="D344" s="55"/>
      <c r="E344" s="158"/>
      <c r="F344" s="157"/>
      <c r="G344" s="1097"/>
      <c r="H344" s="160"/>
      <c r="I344" s="77"/>
      <c r="J344" s="75"/>
      <c r="K344" s="159"/>
      <c r="L344" s="353"/>
      <c r="M344" s="54"/>
    </row>
    <row r="345" spans="1:18" ht="15" hidden="1" x14ac:dyDescent="0.25">
      <c r="A345" s="172" t="s">
        <v>529</v>
      </c>
      <c r="B345" s="353"/>
      <c r="C345" s="154"/>
      <c r="D345" s="55"/>
      <c r="E345" s="158"/>
      <c r="F345" s="157"/>
      <c r="G345" s="1097"/>
      <c r="H345" s="160"/>
      <c r="I345" s="77"/>
      <c r="J345" s="75"/>
      <c r="K345" s="159"/>
      <c r="L345" s="353"/>
      <c r="M345" s="54"/>
    </row>
    <row r="346" spans="1:18" hidden="1" x14ac:dyDescent="0.2">
      <c r="A346" s="172" t="s">
        <v>529</v>
      </c>
      <c r="B346" s="178"/>
      <c r="C346" s="178"/>
      <c r="D346" s="54"/>
      <c r="E346" s="54"/>
      <c r="F346" s="54"/>
      <c r="G346" s="1092"/>
      <c r="H346" s="177"/>
      <c r="I346" s="54"/>
      <c r="J346" s="54"/>
      <c r="K346" s="54"/>
      <c r="L346" s="54"/>
      <c r="M346" s="54"/>
    </row>
    <row r="347" spans="1:18" s="173" customFormat="1" ht="15" x14ac:dyDescent="0.25">
      <c r="A347" s="173" t="s">
        <v>477</v>
      </c>
      <c r="B347" s="350" t="s">
        <v>237</v>
      </c>
      <c r="C347" s="350"/>
      <c r="D347" s="350"/>
      <c r="E347" s="350"/>
      <c r="F347" s="350"/>
      <c r="G347" s="1091"/>
      <c r="H347" s="350"/>
      <c r="I347" s="350"/>
      <c r="J347" s="350"/>
      <c r="K347" s="350"/>
      <c r="L347" s="350"/>
      <c r="M347" s="175"/>
      <c r="O347" s="174"/>
      <c r="P347" s="174"/>
      <c r="Q347" s="174"/>
      <c r="R347" s="174"/>
    </row>
    <row r="348" spans="1:18" s="173" customFormat="1" ht="15" x14ac:dyDescent="0.25">
      <c r="A348" s="176" t="s">
        <v>529</v>
      </c>
      <c r="B348" s="137" t="s">
        <v>129</v>
      </c>
      <c r="C348" s="138" t="s">
        <v>130</v>
      </c>
      <c r="D348" s="138" t="s">
        <v>131</v>
      </c>
      <c r="E348" s="828" t="s">
        <v>132</v>
      </c>
      <c r="F348" s="829"/>
      <c r="G348" s="828" t="s">
        <v>133</v>
      </c>
      <c r="H348" s="830"/>
      <c r="I348" s="830"/>
      <c r="J348" s="830"/>
      <c r="K348" s="829"/>
      <c r="L348" s="139" t="s">
        <v>96</v>
      </c>
      <c r="M348" s="139" t="s">
        <v>776</v>
      </c>
      <c r="O348" s="174"/>
      <c r="P348" s="174"/>
      <c r="Q348" s="174"/>
      <c r="R348" s="174"/>
    </row>
    <row r="349" spans="1:18" s="173" customFormat="1" ht="45" x14ac:dyDescent="0.25">
      <c r="A349" s="176" t="s">
        <v>529</v>
      </c>
      <c r="B349" s="137"/>
      <c r="C349" s="138"/>
      <c r="D349" s="138"/>
      <c r="E349" s="140" t="s">
        <v>134</v>
      </c>
      <c r="F349" s="140" t="s">
        <v>135</v>
      </c>
      <c r="G349" s="1090" t="s">
        <v>607</v>
      </c>
      <c r="H349" s="140" t="s">
        <v>136</v>
      </c>
      <c r="I349" s="140" t="s">
        <v>137</v>
      </c>
      <c r="J349" s="140" t="s">
        <v>138</v>
      </c>
      <c r="K349" s="140" t="s">
        <v>139</v>
      </c>
      <c r="L349" s="139"/>
      <c r="M349" s="175"/>
      <c r="O349" s="174"/>
      <c r="P349" s="174"/>
      <c r="Q349" s="174"/>
      <c r="R349" s="174"/>
    </row>
    <row r="350" spans="1:18" ht="15" x14ac:dyDescent="0.2">
      <c r="A350" s="172" t="s">
        <v>529</v>
      </c>
      <c r="B350" s="353" t="s">
        <v>140</v>
      </c>
      <c r="C350" s="153" t="s">
        <v>22</v>
      </c>
      <c r="D350" s="55" t="s">
        <v>142</v>
      </c>
      <c r="E350" s="136">
        <v>15367645546</v>
      </c>
      <c r="F350" s="192" t="s">
        <v>238</v>
      </c>
      <c r="G350" s="1089">
        <v>42913</v>
      </c>
      <c r="H350" s="170">
        <v>12478470154</v>
      </c>
      <c r="I350" s="39">
        <f>137.71/111.82</f>
        <v>1.2315328206045431</v>
      </c>
      <c r="J350" s="31" t="s">
        <v>184</v>
      </c>
      <c r="K350" s="50">
        <f>+E350/I350</f>
        <v>12478470154.336794</v>
      </c>
      <c r="L350" s="168" t="s">
        <v>177</v>
      </c>
      <c r="M350" s="54" t="s">
        <v>906</v>
      </c>
    </row>
    <row r="351" spans="1:18" ht="15" hidden="1" x14ac:dyDescent="0.2">
      <c r="A351" s="172" t="s">
        <v>778</v>
      </c>
      <c r="B351" s="353"/>
      <c r="C351" s="154"/>
      <c r="D351" s="55"/>
      <c r="E351" s="155"/>
      <c r="F351" s="348"/>
      <c r="G351" s="1089"/>
      <c r="H351" s="170"/>
      <c r="I351" s="39"/>
      <c r="J351" s="31"/>
      <c r="K351" s="156"/>
      <c r="L351" s="353"/>
      <c r="M351" s="54"/>
    </row>
    <row r="352" spans="1:18" ht="15" hidden="1" x14ac:dyDescent="0.2">
      <c r="A352" s="172" t="s">
        <v>778</v>
      </c>
      <c r="B352" s="353"/>
      <c r="C352" s="154"/>
      <c r="D352" s="55"/>
      <c r="E352" s="155"/>
      <c r="F352" s="348"/>
      <c r="G352" s="1089"/>
      <c r="H352" s="170"/>
      <c r="I352" s="39"/>
      <c r="J352" s="31"/>
      <c r="K352" s="156"/>
      <c r="L352" s="353"/>
      <c r="M352" s="54"/>
    </row>
    <row r="353" spans="1:18" hidden="1" x14ac:dyDescent="0.2">
      <c r="A353" s="172" t="s">
        <v>778</v>
      </c>
      <c r="B353" s="178"/>
      <c r="C353" s="178"/>
      <c r="D353" s="54"/>
      <c r="E353" s="54"/>
      <c r="F353" s="54"/>
      <c r="G353" s="1092"/>
      <c r="H353" s="177"/>
      <c r="I353" s="54"/>
      <c r="J353" s="54"/>
      <c r="K353" s="54"/>
      <c r="L353" s="54"/>
      <c r="M353" s="54"/>
    </row>
    <row r="354" spans="1:18" hidden="1" x14ac:dyDescent="0.2">
      <c r="A354" s="172" t="s">
        <v>778</v>
      </c>
      <c r="B354" s="178"/>
      <c r="C354" s="178"/>
      <c r="D354" s="54"/>
      <c r="E354" s="54"/>
      <c r="F354" s="54"/>
      <c r="G354" s="1092"/>
      <c r="H354" s="177"/>
      <c r="I354" s="54"/>
      <c r="J354" s="54"/>
      <c r="K354" s="54"/>
      <c r="L354" s="54"/>
      <c r="M354" s="54"/>
    </row>
    <row r="355" spans="1:18" hidden="1" x14ac:dyDescent="0.2">
      <c r="A355" s="172" t="s">
        <v>778</v>
      </c>
      <c r="B355" s="178"/>
      <c r="C355" s="178"/>
      <c r="D355" s="54"/>
      <c r="E355" s="54"/>
      <c r="F355" s="54"/>
      <c r="G355" s="1092"/>
      <c r="H355" s="177"/>
      <c r="I355" s="54"/>
      <c r="J355" s="54"/>
      <c r="K355" s="54"/>
      <c r="L355" s="54"/>
      <c r="M355" s="54"/>
    </row>
    <row r="356" spans="1:18" s="173" customFormat="1" ht="15" x14ac:dyDescent="0.25">
      <c r="A356" s="173" t="s">
        <v>529</v>
      </c>
      <c r="B356" s="350" t="s">
        <v>239</v>
      </c>
      <c r="C356" s="350"/>
      <c r="D356" s="350"/>
      <c r="E356" s="350"/>
      <c r="F356" s="350"/>
      <c r="G356" s="1091"/>
      <c r="H356" s="350"/>
      <c r="I356" s="350"/>
      <c r="J356" s="350"/>
      <c r="K356" s="350"/>
      <c r="L356" s="350"/>
      <c r="M356" s="175"/>
      <c r="O356" s="174"/>
      <c r="P356" s="174"/>
      <c r="Q356" s="174"/>
      <c r="R356" s="174"/>
    </row>
    <row r="357" spans="1:18" s="173" customFormat="1" ht="15" x14ac:dyDescent="0.25">
      <c r="A357" s="173" t="s">
        <v>473</v>
      </c>
      <c r="B357" s="350" t="s">
        <v>240</v>
      </c>
      <c r="C357" s="350"/>
      <c r="D357" s="350"/>
      <c r="E357" s="350"/>
      <c r="F357" s="350"/>
      <c r="G357" s="1091"/>
      <c r="H357" s="350"/>
      <c r="I357" s="350"/>
      <c r="J357" s="350"/>
      <c r="K357" s="350"/>
      <c r="L357" s="350"/>
      <c r="M357" s="175"/>
      <c r="O357" s="174"/>
      <c r="P357" s="174"/>
      <c r="Q357" s="174"/>
      <c r="R357" s="174"/>
    </row>
    <row r="358" spans="1:18" s="173" customFormat="1" ht="15" x14ac:dyDescent="0.25">
      <c r="A358" s="176" t="s">
        <v>529</v>
      </c>
      <c r="B358" s="137" t="s">
        <v>129</v>
      </c>
      <c r="C358" s="138" t="s">
        <v>130</v>
      </c>
      <c r="D358" s="138" t="s">
        <v>131</v>
      </c>
      <c r="E358" s="828" t="s">
        <v>132</v>
      </c>
      <c r="F358" s="829"/>
      <c r="G358" s="828" t="s">
        <v>133</v>
      </c>
      <c r="H358" s="830"/>
      <c r="I358" s="830"/>
      <c r="J358" s="830"/>
      <c r="K358" s="829"/>
      <c r="L358" s="139" t="s">
        <v>96</v>
      </c>
      <c r="M358" s="139" t="s">
        <v>776</v>
      </c>
      <c r="O358" s="174"/>
      <c r="P358" s="174"/>
      <c r="Q358" s="174"/>
      <c r="R358" s="174"/>
    </row>
    <row r="359" spans="1:18" s="173" customFormat="1" ht="45" x14ac:dyDescent="0.25">
      <c r="A359" s="176" t="s">
        <v>529</v>
      </c>
      <c r="B359" s="137"/>
      <c r="C359" s="138"/>
      <c r="D359" s="138"/>
      <c r="E359" s="140" t="s">
        <v>134</v>
      </c>
      <c r="F359" s="140" t="s">
        <v>135</v>
      </c>
      <c r="G359" s="1090" t="s">
        <v>607</v>
      </c>
      <c r="H359" s="140" t="s">
        <v>136</v>
      </c>
      <c r="I359" s="140" t="s">
        <v>137</v>
      </c>
      <c r="J359" s="140" t="s">
        <v>138</v>
      </c>
      <c r="K359" s="140" t="s">
        <v>139</v>
      </c>
      <c r="L359" s="139"/>
      <c r="M359" s="175"/>
      <c r="O359" s="174"/>
      <c r="P359" s="174"/>
      <c r="Q359" s="174"/>
      <c r="R359" s="174"/>
    </row>
    <row r="360" spans="1:18" ht="28.5" x14ac:dyDescent="0.2">
      <c r="A360" s="172" t="s">
        <v>529</v>
      </c>
      <c r="B360" s="353" t="s">
        <v>140</v>
      </c>
      <c r="C360" s="348" t="s">
        <v>698</v>
      </c>
      <c r="D360" s="55" t="s">
        <v>142</v>
      </c>
      <c r="E360" s="151">
        <v>3039215719</v>
      </c>
      <c r="F360" s="186" t="s">
        <v>699</v>
      </c>
      <c r="G360" s="1096" t="s">
        <v>241</v>
      </c>
      <c r="H360" s="189">
        <v>2456948393</v>
      </c>
      <c r="I360" s="39">
        <f>138.32/111.82</f>
        <v>1.2369880164550171</v>
      </c>
      <c r="J360" s="79" t="s">
        <v>334</v>
      </c>
      <c r="K360" s="152">
        <f>+E360/I360</f>
        <v>2456948392.8468766</v>
      </c>
      <c r="L360" s="168" t="s">
        <v>242</v>
      </c>
      <c r="M360" s="54"/>
      <c r="O360" s="174"/>
      <c r="P360" s="174"/>
      <c r="Q360" s="174"/>
    </row>
    <row r="361" spans="1:18" ht="15" customHeight="1" x14ac:dyDescent="0.2">
      <c r="A361" s="172" t="s">
        <v>529</v>
      </c>
      <c r="B361" s="353" t="s">
        <v>144</v>
      </c>
      <c r="C361" s="348" t="s">
        <v>698</v>
      </c>
      <c r="D361" s="55" t="s">
        <v>142</v>
      </c>
      <c r="E361" s="151">
        <f>11645347</f>
        <v>11645347</v>
      </c>
      <c r="F361" s="186" t="s">
        <v>700</v>
      </c>
      <c r="G361" s="1096">
        <v>43110</v>
      </c>
      <c r="H361" s="831">
        <v>2456948393</v>
      </c>
      <c r="I361" s="39">
        <f>138.85/111.82</f>
        <v>1.2417277767841173</v>
      </c>
      <c r="J361" s="191" t="s">
        <v>230</v>
      </c>
      <c r="K361" s="152">
        <f>+E361/I361</f>
        <v>9378341.3866762705</v>
      </c>
      <c r="L361" s="168" t="s">
        <v>242</v>
      </c>
      <c r="M361" s="54" t="s">
        <v>905</v>
      </c>
      <c r="O361" s="174"/>
      <c r="P361" s="174"/>
      <c r="Q361" s="174"/>
    </row>
    <row r="362" spans="1:18" ht="14.25" x14ac:dyDescent="0.2">
      <c r="A362" s="172"/>
      <c r="B362" s="353" t="s">
        <v>144</v>
      </c>
      <c r="C362" s="348" t="s">
        <v>698</v>
      </c>
      <c r="D362" s="55" t="s">
        <v>142</v>
      </c>
      <c r="E362" s="151">
        <v>3039215719</v>
      </c>
      <c r="F362" s="186" t="s">
        <v>700</v>
      </c>
      <c r="G362" s="1096">
        <v>43109</v>
      </c>
      <c r="H362" s="832"/>
      <c r="I362" s="39">
        <f>138.85/111.82</f>
        <v>1.2417277767841173</v>
      </c>
      <c r="J362" s="191" t="s">
        <v>230</v>
      </c>
      <c r="K362" s="152">
        <f>+E362/I362</f>
        <v>2447570051.8442926</v>
      </c>
      <c r="L362" s="168"/>
      <c r="M362" s="54" t="s">
        <v>904</v>
      </c>
      <c r="O362" s="174"/>
      <c r="P362" s="174"/>
      <c r="Q362" s="174"/>
    </row>
    <row r="363" spans="1:18" ht="14.25" x14ac:dyDescent="0.2">
      <c r="A363" s="172" t="s">
        <v>529</v>
      </c>
      <c r="B363" s="353" t="s">
        <v>145</v>
      </c>
      <c r="C363" s="348" t="s">
        <v>698</v>
      </c>
      <c r="D363" s="55" t="s">
        <v>142</v>
      </c>
      <c r="E363" s="151">
        <v>3069977012</v>
      </c>
      <c r="F363" s="186" t="s">
        <v>701</v>
      </c>
      <c r="G363" s="1096">
        <v>43150</v>
      </c>
      <c r="H363" s="189">
        <v>2456948393</v>
      </c>
      <c r="I363" s="39">
        <f>139.72/111.82</f>
        <v>1.2495081380790556</v>
      </c>
      <c r="J363" s="76" t="s">
        <v>243</v>
      </c>
      <c r="K363" s="152">
        <f>+E363/I363</f>
        <v>2456948393.0850272</v>
      </c>
      <c r="L363" s="168" t="s">
        <v>242</v>
      </c>
      <c r="M363" s="54" t="s">
        <v>903</v>
      </c>
      <c r="O363" s="174"/>
      <c r="P363" s="174"/>
      <c r="Q363" s="174"/>
    </row>
    <row r="364" spans="1:18" ht="14.25" x14ac:dyDescent="0.2">
      <c r="A364" s="172" t="s">
        <v>529</v>
      </c>
      <c r="B364" s="353" t="s">
        <v>146</v>
      </c>
      <c r="C364" s="348" t="s">
        <v>698</v>
      </c>
      <c r="D364" s="55" t="s">
        <v>142</v>
      </c>
      <c r="E364" s="151">
        <v>3069977012</v>
      </c>
      <c r="F364" s="186" t="s">
        <v>702</v>
      </c>
      <c r="G364" s="1096">
        <v>43157</v>
      </c>
      <c r="H364" s="189">
        <v>2456948393</v>
      </c>
      <c r="I364" s="39">
        <f>139.72/111.82</f>
        <v>1.2495081380790556</v>
      </c>
      <c r="J364" s="76" t="s">
        <v>244</v>
      </c>
      <c r="K364" s="152">
        <f>+E364/I364</f>
        <v>2456948393.0850272</v>
      </c>
      <c r="L364" s="168" t="s">
        <v>217</v>
      </c>
      <c r="M364" s="54"/>
      <c r="O364" s="174"/>
      <c r="P364" s="174"/>
      <c r="Q364" s="174"/>
    </row>
    <row r="365" spans="1:18" ht="14.25" x14ac:dyDescent="0.2">
      <c r="A365" s="172" t="s">
        <v>529</v>
      </c>
      <c r="B365" s="142" t="s">
        <v>147</v>
      </c>
      <c r="C365" s="143" t="s">
        <v>698</v>
      </c>
      <c r="D365" s="58" t="s">
        <v>142</v>
      </c>
      <c r="E365" s="152">
        <v>3091729640</v>
      </c>
      <c r="F365" s="145" t="s">
        <v>703</v>
      </c>
      <c r="G365" s="1094">
        <v>43182</v>
      </c>
      <c r="H365" s="189">
        <v>2456948393</v>
      </c>
      <c r="I365" s="74">
        <f>140.71/111.82</f>
        <v>1.2583616526560546</v>
      </c>
      <c r="J365" s="76" t="s">
        <v>236</v>
      </c>
      <c r="K365" s="152">
        <f>+E365/I365</f>
        <v>2456948392.7567334</v>
      </c>
      <c r="L365" s="183" t="s">
        <v>217</v>
      </c>
      <c r="M365" s="54" t="s">
        <v>902</v>
      </c>
      <c r="O365" s="174"/>
      <c r="P365" s="174"/>
      <c r="Q365" s="174"/>
    </row>
    <row r="366" spans="1:18" ht="14.25" x14ac:dyDescent="0.2">
      <c r="A366" s="172" t="s">
        <v>529</v>
      </c>
      <c r="B366" s="353" t="s">
        <v>148</v>
      </c>
      <c r="C366" s="348" t="s">
        <v>698</v>
      </c>
      <c r="D366" s="55" t="s">
        <v>142</v>
      </c>
      <c r="E366" s="151">
        <f>3099200240</f>
        <v>3099200240</v>
      </c>
      <c r="F366" s="186" t="s">
        <v>704</v>
      </c>
      <c r="G366" s="1096">
        <v>43237</v>
      </c>
      <c r="H366" s="831">
        <v>2456948393</v>
      </c>
      <c r="I366" s="74">
        <f>141.7/111.82</f>
        <v>1.2672151672330532</v>
      </c>
      <c r="J366" s="76" t="s">
        <v>283</v>
      </c>
      <c r="K366" s="152">
        <f>+E366/I366</f>
        <v>2445677987.5568099</v>
      </c>
      <c r="L366" s="168" t="s">
        <v>217</v>
      </c>
      <c r="M366" s="54" t="s">
        <v>901</v>
      </c>
      <c r="N366" s="190" t="s">
        <v>900</v>
      </c>
      <c r="O366" s="174"/>
      <c r="P366" s="174"/>
      <c r="Q366" s="174"/>
    </row>
    <row r="367" spans="1:18" ht="14.25" x14ac:dyDescent="0.2">
      <c r="A367" s="172"/>
      <c r="B367" s="353" t="s">
        <v>148</v>
      </c>
      <c r="C367" s="348" t="s">
        <v>698</v>
      </c>
      <c r="D367" s="55" t="s">
        <v>142</v>
      </c>
      <c r="E367" s="151">
        <v>14282029</v>
      </c>
      <c r="F367" s="186" t="s">
        <v>704</v>
      </c>
      <c r="G367" s="1096">
        <v>43237</v>
      </c>
      <c r="H367" s="832"/>
      <c r="I367" s="74">
        <f>141.7/111.82</f>
        <v>1.2672151672330532</v>
      </c>
      <c r="J367" s="76" t="s">
        <v>283</v>
      </c>
      <c r="K367" s="152">
        <f>+E367/I367</f>
        <v>11270405.665349329</v>
      </c>
      <c r="L367" s="168"/>
      <c r="M367" s="54" t="s">
        <v>899</v>
      </c>
      <c r="O367" s="174"/>
      <c r="P367" s="174"/>
      <c r="Q367" s="174"/>
    </row>
    <row r="368" spans="1:18" ht="14.25" x14ac:dyDescent="0.2">
      <c r="A368" s="172" t="s">
        <v>529</v>
      </c>
      <c r="B368" s="353" t="s">
        <v>149</v>
      </c>
      <c r="C368" s="348" t="s">
        <v>698</v>
      </c>
      <c r="D368" s="55" t="s">
        <v>142</v>
      </c>
      <c r="E368" s="151">
        <v>3113482269</v>
      </c>
      <c r="F368" s="186" t="s">
        <v>705</v>
      </c>
      <c r="G368" s="1096">
        <v>43249</v>
      </c>
      <c r="H368" s="189">
        <v>2456948393</v>
      </c>
      <c r="I368" s="74">
        <f>141.7/111.82</f>
        <v>1.2672151672330532</v>
      </c>
      <c r="J368" s="76" t="s">
        <v>284</v>
      </c>
      <c r="K368" s="152">
        <f>+E368/I368</f>
        <v>2456948393.2221594</v>
      </c>
      <c r="L368" s="168" t="s">
        <v>217</v>
      </c>
      <c r="M368" s="54" t="s">
        <v>898</v>
      </c>
      <c r="O368" s="174"/>
      <c r="P368" s="174"/>
      <c r="Q368" s="174"/>
    </row>
    <row r="369" spans="1:17" ht="14.25" x14ac:dyDescent="0.2">
      <c r="A369" s="172" t="s">
        <v>529</v>
      </c>
      <c r="B369" s="353" t="s">
        <v>150</v>
      </c>
      <c r="C369" s="348" t="s">
        <v>698</v>
      </c>
      <c r="D369" s="55" t="s">
        <v>142</v>
      </c>
      <c r="E369" s="151">
        <v>3126226233</v>
      </c>
      <c r="F369" s="186" t="s">
        <v>706</v>
      </c>
      <c r="G369" s="1096">
        <v>43305</v>
      </c>
      <c r="H369" s="189">
        <v>2456948393</v>
      </c>
      <c r="I369" s="74">
        <f>142.28/111.82</f>
        <v>1.272402074763012</v>
      </c>
      <c r="J369" s="76" t="s">
        <v>301</v>
      </c>
      <c r="K369" s="152">
        <f>+E369/I369</f>
        <v>2456948393.1266518</v>
      </c>
      <c r="L369" s="168" t="s">
        <v>242</v>
      </c>
      <c r="M369" s="54" t="s">
        <v>897</v>
      </c>
      <c r="O369" s="174"/>
      <c r="P369" s="174"/>
      <c r="Q369" s="174"/>
    </row>
    <row r="370" spans="1:17" ht="14.25" x14ac:dyDescent="0.2">
      <c r="A370" s="172" t="s">
        <v>529</v>
      </c>
      <c r="B370" s="353" t="s">
        <v>178</v>
      </c>
      <c r="C370" s="348" t="s">
        <v>698</v>
      </c>
      <c r="D370" s="55" t="s">
        <v>142</v>
      </c>
      <c r="E370" s="151">
        <v>3126226233</v>
      </c>
      <c r="F370" s="186" t="s">
        <v>707</v>
      </c>
      <c r="G370" s="1096">
        <v>43313</v>
      </c>
      <c r="H370" s="189">
        <v>2456948393</v>
      </c>
      <c r="I370" s="74">
        <f>142.28/111.82</f>
        <v>1.272402074763012</v>
      </c>
      <c r="J370" s="76" t="s">
        <v>301</v>
      </c>
      <c r="K370" s="152">
        <f>+E370/I370</f>
        <v>2456948393.1266518</v>
      </c>
      <c r="L370" s="168" t="s">
        <v>217</v>
      </c>
      <c r="M370" s="54" t="s">
        <v>896</v>
      </c>
      <c r="O370" s="174"/>
      <c r="P370" s="174"/>
      <c r="Q370" s="174"/>
    </row>
    <row r="371" spans="1:17" ht="28.5" x14ac:dyDescent="0.2">
      <c r="A371" s="172" t="s">
        <v>529</v>
      </c>
      <c r="B371" s="142" t="s">
        <v>179</v>
      </c>
      <c r="C371" s="143" t="s">
        <v>698</v>
      </c>
      <c r="D371" s="58" t="s">
        <v>142</v>
      </c>
      <c r="E371" s="152">
        <v>3122051486</v>
      </c>
      <c r="F371" s="145" t="s">
        <v>708</v>
      </c>
      <c r="G371" s="1094">
        <v>43353</v>
      </c>
      <c r="H371" s="189">
        <v>2456948393</v>
      </c>
      <c r="I371" s="74">
        <f>142.27/111.82</f>
        <v>1.2723126453228404</v>
      </c>
      <c r="J371" s="76" t="s">
        <v>309</v>
      </c>
      <c r="K371" s="152">
        <f>+E371/I371</f>
        <v>2453839861.9843955</v>
      </c>
      <c r="L371" s="168" t="s">
        <v>709</v>
      </c>
      <c r="M371" s="54" t="s">
        <v>895</v>
      </c>
      <c r="O371" s="174"/>
      <c r="P371" s="174"/>
      <c r="Q371" s="174"/>
    </row>
    <row r="372" spans="1:17" ht="14.25" x14ac:dyDescent="0.2">
      <c r="A372" s="172" t="s">
        <v>529</v>
      </c>
      <c r="B372" s="353" t="s">
        <v>180</v>
      </c>
      <c r="C372" s="348" t="s">
        <v>698</v>
      </c>
      <c r="D372" s="55" t="s">
        <v>142</v>
      </c>
      <c r="E372" s="151">
        <v>3131060150</v>
      </c>
      <c r="F372" s="186" t="s">
        <v>710</v>
      </c>
      <c r="G372" s="1096">
        <v>43384</v>
      </c>
      <c r="H372" s="189">
        <v>2456948393</v>
      </c>
      <c r="I372" s="74">
        <f>142.5/111.82</f>
        <v>1.2743695224467895</v>
      </c>
      <c r="J372" s="76" t="s">
        <v>316</v>
      </c>
      <c r="K372" s="152">
        <f>+E372/I372</f>
        <v>2456948392.7929826</v>
      </c>
      <c r="L372" s="168" t="s">
        <v>217</v>
      </c>
      <c r="M372" s="54" t="s">
        <v>894</v>
      </c>
      <c r="O372" s="174"/>
      <c r="P372" s="174"/>
      <c r="Q372" s="174"/>
    </row>
    <row r="373" spans="1:17" ht="14.25" x14ac:dyDescent="0.2">
      <c r="A373" s="172" t="s">
        <v>529</v>
      </c>
      <c r="B373" s="353" t="s">
        <v>181</v>
      </c>
      <c r="C373" s="348" t="s">
        <v>698</v>
      </c>
      <c r="D373" s="55" t="s">
        <v>142</v>
      </c>
      <c r="E373" s="151">
        <v>3131060150</v>
      </c>
      <c r="F373" s="186" t="s">
        <v>711</v>
      </c>
      <c r="G373" s="1096">
        <v>43384</v>
      </c>
      <c r="H373" s="189">
        <v>2456948393</v>
      </c>
      <c r="I373" s="74">
        <f>142.5/111.82</f>
        <v>1.2743695224467895</v>
      </c>
      <c r="J373" s="76" t="s">
        <v>316</v>
      </c>
      <c r="K373" s="152">
        <f>+E373/I373</f>
        <v>2456948392.7929826</v>
      </c>
      <c r="L373" s="168" t="s">
        <v>217</v>
      </c>
      <c r="M373" s="54" t="s">
        <v>894</v>
      </c>
      <c r="O373" s="174"/>
      <c r="P373" s="174"/>
      <c r="Q373" s="174"/>
    </row>
    <row r="374" spans="1:17" ht="14.25" x14ac:dyDescent="0.2">
      <c r="A374" s="172" t="s">
        <v>529</v>
      </c>
      <c r="B374" s="353"/>
      <c r="C374" s="348" t="s">
        <v>698</v>
      </c>
      <c r="D374" s="55" t="s">
        <v>142</v>
      </c>
      <c r="E374" s="151">
        <v>4008101</v>
      </c>
      <c r="F374" s="186" t="s">
        <v>322</v>
      </c>
      <c r="G374" s="1096">
        <v>43431</v>
      </c>
      <c r="H374" s="189"/>
      <c r="I374" s="74">
        <f>142.5/111.82</f>
        <v>1.2743695224467895</v>
      </c>
      <c r="J374" s="76" t="s">
        <v>323</v>
      </c>
      <c r="K374" s="152">
        <f>+E374/I374</f>
        <v>3145163.8864561403</v>
      </c>
      <c r="L374" s="168" t="s">
        <v>324</v>
      </c>
      <c r="M374" s="54" t="s">
        <v>892</v>
      </c>
      <c r="N374" s="166" t="s">
        <v>893</v>
      </c>
      <c r="O374" s="174"/>
      <c r="P374" s="174"/>
      <c r="Q374" s="174"/>
    </row>
    <row r="375" spans="1:17" ht="14.25" x14ac:dyDescent="0.2">
      <c r="A375" s="172" t="s">
        <v>529</v>
      </c>
      <c r="B375" s="353" t="s">
        <v>182</v>
      </c>
      <c r="C375" s="348" t="s">
        <v>698</v>
      </c>
      <c r="D375" s="55" t="s">
        <v>142</v>
      </c>
      <c r="E375" s="151">
        <v>3134795450</v>
      </c>
      <c r="F375" s="186" t="s">
        <v>712</v>
      </c>
      <c r="G375" s="1096">
        <v>43432</v>
      </c>
      <c r="H375" s="189">
        <v>2456948393</v>
      </c>
      <c r="I375" s="74">
        <f>142.67/111.82</f>
        <v>1.2758898229297084</v>
      </c>
      <c r="J375" s="76" t="s">
        <v>323</v>
      </c>
      <c r="K375" s="152">
        <f>+E375/I375</f>
        <v>2456948392.9277353</v>
      </c>
      <c r="L375" s="168" t="s">
        <v>217</v>
      </c>
      <c r="M375" s="54" t="s">
        <v>892</v>
      </c>
      <c r="N375" s="190" t="s">
        <v>891</v>
      </c>
      <c r="O375" s="174"/>
      <c r="P375" s="174"/>
      <c r="Q375" s="174"/>
    </row>
    <row r="376" spans="1:17" ht="14.25" x14ac:dyDescent="0.2">
      <c r="A376" s="172" t="s">
        <v>529</v>
      </c>
      <c r="B376" s="353" t="s">
        <v>183</v>
      </c>
      <c r="C376" s="348" t="s">
        <v>698</v>
      </c>
      <c r="D376" s="55" t="s">
        <v>142</v>
      </c>
      <c r="E376" s="151">
        <v>3138530750</v>
      </c>
      <c r="F376" s="186" t="s">
        <v>713</v>
      </c>
      <c r="G376" s="1096">
        <v>43444</v>
      </c>
      <c r="H376" s="189">
        <v>2456948393</v>
      </c>
      <c r="I376" s="74">
        <f>142.84/111.82</f>
        <v>1.2774101234126276</v>
      </c>
      <c r="J376" s="76" t="s">
        <v>325</v>
      </c>
      <c r="K376" s="152">
        <f>+E376/I376</f>
        <v>2456948393.0621672</v>
      </c>
      <c r="L376" s="168" t="s">
        <v>217</v>
      </c>
      <c r="M376" s="54" t="s">
        <v>890</v>
      </c>
      <c r="O376" s="174"/>
      <c r="P376" s="174"/>
      <c r="Q376" s="174"/>
    </row>
    <row r="377" spans="1:17" ht="14.25" x14ac:dyDescent="0.2">
      <c r="A377" s="172" t="s">
        <v>529</v>
      </c>
      <c r="B377" s="353" t="s">
        <v>185</v>
      </c>
      <c r="C377" s="348" t="s">
        <v>698</v>
      </c>
      <c r="D377" s="55" t="s">
        <v>142</v>
      </c>
      <c r="E377" s="151">
        <v>3138530750</v>
      </c>
      <c r="F377" s="186" t="s">
        <v>714</v>
      </c>
      <c r="G377" s="1096">
        <v>43444</v>
      </c>
      <c r="H377" s="189">
        <v>2456948393</v>
      </c>
      <c r="I377" s="74">
        <f>142.84/111.82</f>
        <v>1.2774101234126276</v>
      </c>
      <c r="J377" s="76" t="s">
        <v>325</v>
      </c>
      <c r="K377" s="152">
        <f>+E377/I377</f>
        <v>2456948393.0621672</v>
      </c>
      <c r="L377" s="168" t="s">
        <v>217</v>
      </c>
      <c r="M377" s="54" t="s">
        <v>890</v>
      </c>
      <c r="O377" s="174"/>
      <c r="P377" s="174"/>
      <c r="Q377" s="174"/>
    </row>
    <row r="378" spans="1:17" ht="14.25" x14ac:dyDescent="0.2">
      <c r="A378" s="172" t="s">
        <v>529</v>
      </c>
      <c r="B378" s="353" t="s">
        <v>187</v>
      </c>
      <c r="C378" s="348" t="s">
        <v>698</v>
      </c>
      <c r="D378" s="55" t="s">
        <v>142</v>
      </c>
      <c r="E378" s="151">
        <v>3166875084</v>
      </c>
      <c r="F378" s="186" t="s">
        <v>715</v>
      </c>
      <c r="G378" s="1096">
        <v>43507</v>
      </c>
      <c r="H378" s="189">
        <v>2456948393</v>
      </c>
      <c r="I378" s="74">
        <f>100.6/78.05</f>
        <v>1.2889173606662396</v>
      </c>
      <c r="J378" s="76" t="s">
        <v>337</v>
      </c>
      <c r="K378" s="152">
        <f>+E378/I378</f>
        <v>2457003979.1868787</v>
      </c>
      <c r="L378" s="168" t="s">
        <v>217</v>
      </c>
      <c r="M378" s="54" t="s">
        <v>889</v>
      </c>
      <c r="O378" s="174"/>
      <c r="P378" s="174"/>
      <c r="Q378" s="174"/>
    </row>
    <row r="379" spans="1:17" ht="14.25" x14ac:dyDescent="0.2">
      <c r="A379" s="172" t="s">
        <v>529</v>
      </c>
      <c r="B379" s="353" t="s">
        <v>189</v>
      </c>
      <c r="C379" s="348" t="s">
        <v>698</v>
      </c>
      <c r="D379" s="55" t="s">
        <v>142</v>
      </c>
      <c r="E379" s="151">
        <v>7000000000</v>
      </c>
      <c r="F379" s="186" t="s">
        <v>716</v>
      </c>
      <c r="G379" s="1096">
        <v>43550</v>
      </c>
      <c r="H379" s="189">
        <v>2456948393</v>
      </c>
      <c r="I379" s="74">
        <f>101.18/78.05</f>
        <v>1.2963484945547727</v>
      </c>
      <c r="J379" s="76" t="s">
        <v>344</v>
      </c>
      <c r="K379" s="152">
        <f>+E379/I379</f>
        <v>5399782565.7244511</v>
      </c>
      <c r="L379" s="168" t="s">
        <v>345</v>
      </c>
      <c r="M379" s="54" t="s">
        <v>888</v>
      </c>
      <c r="O379" s="174"/>
      <c r="P379" s="174"/>
      <c r="Q379" s="174"/>
    </row>
    <row r="380" spans="1:17" ht="15" x14ac:dyDescent="0.2">
      <c r="A380" s="172" t="s">
        <v>529</v>
      </c>
      <c r="B380" s="353" t="s">
        <v>191</v>
      </c>
      <c r="C380" s="348" t="s">
        <v>698</v>
      </c>
      <c r="D380" s="55" t="s">
        <v>142</v>
      </c>
      <c r="E380" s="187"/>
      <c r="F380" s="186" t="s">
        <v>717</v>
      </c>
      <c r="G380" s="1096"/>
      <c r="H380" s="189">
        <v>2456948393</v>
      </c>
      <c r="I380" s="74">
        <f>101.18/78.05</f>
        <v>1.2963484945547727</v>
      </c>
      <c r="J380" s="76"/>
      <c r="K380" s="152"/>
      <c r="L380" s="188" t="s">
        <v>401</v>
      </c>
      <c r="M380" s="54"/>
      <c r="O380" s="174"/>
      <c r="P380" s="174"/>
      <c r="Q380" s="174"/>
    </row>
    <row r="381" spans="1:17" ht="15" x14ac:dyDescent="0.2">
      <c r="A381" s="172" t="s">
        <v>529</v>
      </c>
      <c r="B381" s="353" t="s">
        <v>245</v>
      </c>
      <c r="C381" s="348" t="s">
        <v>698</v>
      </c>
      <c r="D381" s="55" t="s">
        <v>142</v>
      </c>
      <c r="E381" s="187"/>
      <c r="F381" s="186" t="s">
        <v>718</v>
      </c>
      <c r="G381" s="1096"/>
      <c r="H381" s="185">
        <v>1455974867</v>
      </c>
      <c r="I381" s="74">
        <f>101.18/78.05</f>
        <v>1.2963484945547727</v>
      </c>
      <c r="J381" s="76"/>
      <c r="K381" s="152"/>
      <c r="L381" s="188" t="s">
        <v>401</v>
      </c>
      <c r="M381" s="54"/>
      <c r="O381" s="174"/>
      <c r="P381" s="174"/>
      <c r="Q381" s="174"/>
    </row>
    <row r="382" spans="1:17" ht="15" x14ac:dyDescent="0.2">
      <c r="A382" s="172" t="s">
        <v>529</v>
      </c>
      <c r="B382" s="353" t="s">
        <v>246</v>
      </c>
      <c r="C382" s="348" t="s">
        <v>698</v>
      </c>
      <c r="D382" s="55" t="s">
        <v>142</v>
      </c>
      <c r="E382" s="187">
        <v>6309098263</v>
      </c>
      <c r="F382" s="186" t="s">
        <v>719</v>
      </c>
      <c r="G382" s="1096">
        <v>43612</v>
      </c>
      <c r="H382" s="185">
        <v>1455974867</v>
      </c>
      <c r="I382" s="74">
        <f>102.12/78.05</f>
        <v>1.3083920563741192</v>
      </c>
      <c r="J382" s="76" t="s">
        <v>400</v>
      </c>
      <c r="K382" s="152">
        <f>+E382/I382</f>
        <v>4822024279.5451431</v>
      </c>
      <c r="L382" s="168" t="s">
        <v>420</v>
      </c>
      <c r="M382" s="54"/>
      <c r="N382" s="166" t="s">
        <v>887</v>
      </c>
      <c r="O382" s="174"/>
      <c r="P382" s="174"/>
      <c r="Q382" s="174"/>
    </row>
    <row r="383" spans="1:17" ht="15" x14ac:dyDescent="0.2">
      <c r="A383" s="172" t="s">
        <v>529</v>
      </c>
      <c r="B383" s="353" t="s">
        <v>247</v>
      </c>
      <c r="C383" s="348" t="s">
        <v>698</v>
      </c>
      <c r="D383" s="55" t="s">
        <v>142</v>
      </c>
      <c r="E383" s="187"/>
      <c r="F383" s="186" t="s">
        <v>720</v>
      </c>
      <c r="G383" s="1096"/>
      <c r="H383" s="185">
        <v>1455974867</v>
      </c>
      <c r="I383" s="74"/>
      <c r="J383" s="76"/>
      <c r="K383" s="152"/>
      <c r="L383" s="168" t="s">
        <v>217</v>
      </c>
      <c r="M383" s="54"/>
      <c r="O383" s="174"/>
      <c r="P383" s="174"/>
      <c r="Q383" s="174"/>
    </row>
    <row r="384" spans="1:17" ht="15" x14ac:dyDescent="0.2">
      <c r="A384" s="172" t="s">
        <v>529</v>
      </c>
      <c r="B384" s="353" t="s">
        <v>248</v>
      </c>
      <c r="C384" s="348" t="s">
        <v>698</v>
      </c>
      <c r="D384" s="55" t="s">
        <v>142</v>
      </c>
      <c r="E384" s="187"/>
      <c r="F384" s="186" t="s">
        <v>721</v>
      </c>
      <c r="G384" s="1096"/>
      <c r="H384" s="185">
        <v>1455974867</v>
      </c>
      <c r="I384" s="74"/>
      <c r="J384" s="76"/>
      <c r="K384" s="152"/>
      <c r="L384" s="168" t="s">
        <v>217</v>
      </c>
      <c r="M384" s="54"/>
      <c r="O384" s="174"/>
      <c r="P384" s="174"/>
      <c r="Q384" s="174"/>
    </row>
    <row r="385" spans="1:18" ht="15" x14ac:dyDescent="0.25">
      <c r="A385" s="172" t="s">
        <v>529</v>
      </c>
      <c r="B385" s="142" t="s">
        <v>249</v>
      </c>
      <c r="C385" s="143" t="s">
        <v>698</v>
      </c>
      <c r="D385" s="58" t="s">
        <v>142</v>
      </c>
      <c r="E385" s="144">
        <v>2643821720</v>
      </c>
      <c r="F385" s="145" t="s">
        <v>722</v>
      </c>
      <c r="G385" s="1094">
        <v>43650</v>
      </c>
      <c r="H385" s="184">
        <v>1455974867</v>
      </c>
      <c r="I385" s="74">
        <f>102.44/78.05</f>
        <v>1.3124919923126201</v>
      </c>
      <c r="J385" s="76" t="s">
        <v>421</v>
      </c>
      <c r="K385" s="152">
        <f>+E385/I385</f>
        <v>2014352647.8524013</v>
      </c>
      <c r="L385" s="183" t="s">
        <v>422</v>
      </c>
      <c r="M385" s="54" t="s">
        <v>886</v>
      </c>
      <c r="O385" s="174"/>
      <c r="P385" s="174"/>
      <c r="Q385" s="174"/>
    </row>
    <row r="386" spans="1:18" ht="15" x14ac:dyDescent="0.25">
      <c r="A386" s="172" t="s">
        <v>529</v>
      </c>
      <c r="B386" s="142" t="s">
        <v>777</v>
      </c>
      <c r="C386" s="143" t="s">
        <v>698</v>
      </c>
      <c r="D386" s="58" t="s">
        <v>142</v>
      </c>
      <c r="E386" s="144">
        <v>9754517</v>
      </c>
      <c r="F386" s="145" t="s">
        <v>722</v>
      </c>
      <c r="G386" s="1094">
        <v>43658</v>
      </c>
      <c r="H386" s="184"/>
      <c r="I386" s="74">
        <f>102.71/78.05</f>
        <v>1.3159513132607303</v>
      </c>
      <c r="J386" s="76" t="s">
        <v>423</v>
      </c>
      <c r="K386" s="152">
        <f>+E386/I386</f>
        <v>7412521.194138837</v>
      </c>
      <c r="L386" s="183" t="s">
        <v>424</v>
      </c>
      <c r="M386" s="54" t="s">
        <v>885</v>
      </c>
      <c r="O386" s="174"/>
      <c r="P386" s="174"/>
      <c r="Q386" s="174"/>
    </row>
    <row r="387" spans="1:18" ht="26.25" x14ac:dyDescent="0.25">
      <c r="A387" s="311" t="s">
        <v>529</v>
      </c>
      <c r="B387" s="310" t="s">
        <v>777</v>
      </c>
      <c r="C387" s="309" t="s">
        <v>698</v>
      </c>
      <c r="D387" s="308" t="s">
        <v>142</v>
      </c>
      <c r="E387" s="307">
        <v>3518806545</v>
      </c>
      <c r="F387" s="306"/>
      <c r="G387" s="1095">
        <v>43916</v>
      </c>
      <c r="H387" s="305"/>
      <c r="I387" s="304">
        <f>104.94/78.05</f>
        <v>1.3445227418321588</v>
      </c>
      <c r="J387" s="303" t="s">
        <v>723</v>
      </c>
      <c r="K387" s="302">
        <f>+E387/I387</f>
        <v>2617141707.9974275</v>
      </c>
      <c r="L387" s="301"/>
      <c r="M387" s="300" t="s">
        <v>884</v>
      </c>
      <c r="N387" s="299" t="s">
        <v>992</v>
      </c>
      <c r="O387" s="174"/>
      <c r="P387" s="174"/>
      <c r="Q387" s="174"/>
    </row>
    <row r="388" spans="1:18" ht="26.25" x14ac:dyDescent="0.25">
      <c r="A388" s="311" t="s">
        <v>529</v>
      </c>
      <c r="B388" s="310" t="s">
        <v>777</v>
      </c>
      <c r="C388" s="309" t="s">
        <v>698</v>
      </c>
      <c r="D388" s="308" t="s">
        <v>142</v>
      </c>
      <c r="E388" s="307">
        <v>-3518806545</v>
      </c>
      <c r="F388" s="306"/>
      <c r="G388" s="1095">
        <v>43916</v>
      </c>
      <c r="H388" s="305"/>
      <c r="I388" s="304">
        <f>104.94/78.05</f>
        <v>1.3445227418321588</v>
      </c>
      <c r="J388" s="303" t="s">
        <v>723</v>
      </c>
      <c r="K388" s="302">
        <f>+E388/I388</f>
        <v>-2617141707.9974275</v>
      </c>
      <c r="L388" s="301"/>
      <c r="M388" s="300" t="s">
        <v>884</v>
      </c>
      <c r="N388" s="299" t="s">
        <v>992</v>
      </c>
      <c r="O388" s="174"/>
      <c r="P388" s="174"/>
      <c r="Q388" s="174"/>
    </row>
    <row r="389" spans="1:18" ht="15" hidden="1" x14ac:dyDescent="0.25">
      <c r="A389" s="172"/>
      <c r="B389" s="142"/>
      <c r="C389" s="143"/>
      <c r="D389" s="58"/>
      <c r="E389" s="144"/>
      <c r="F389" s="145"/>
      <c r="G389" s="1094"/>
      <c r="H389" s="327"/>
      <c r="I389" s="326"/>
      <c r="J389" s="325"/>
      <c r="K389" s="324"/>
      <c r="L389" s="183"/>
      <c r="M389" s="54"/>
      <c r="O389" s="174"/>
      <c r="P389" s="174"/>
      <c r="Q389" s="174"/>
    </row>
    <row r="390" spans="1:18" ht="15" hidden="1" x14ac:dyDescent="0.25">
      <c r="A390" s="172"/>
      <c r="B390" s="142"/>
      <c r="C390" s="143"/>
      <c r="D390" s="58"/>
      <c r="E390" s="144"/>
      <c r="F390" s="145"/>
      <c r="G390" s="1094"/>
      <c r="H390" s="327"/>
      <c r="I390" s="326"/>
      <c r="J390" s="325"/>
      <c r="K390" s="324"/>
      <c r="L390" s="183"/>
      <c r="M390" s="54"/>
      <c r="O390" s="174"/>
      <c r="P390" s="174"/>
      <c r="Q390" s="174"/>
    </row>
    <row r="391" spans="1:18" ht="15" hidden="1" x14ac:dyDescent="0.25">
      <c r="A391" s="172"/>
      <c r="B391" s="142"/>
      <c r="C391" s="143"/>
      <c r="D391" s="58"/>
      <c r="E391" s="144"/>
      <c r="F391" s="145"/>
      <c r="G391" s="1094"/>
      <c r="H391" s="327"/>
      <c r="I391" s="326"/>
      <c r="J391" s="325"/>
      <c r="K391" s="324"/>
      <c r="L391" s="183"/>
      <c r="M391" s="54"/>
      <c r="O391" s="174"/>
      <c r="P391" s="174"/>
      <c r="Q391" s="174"/>
    </row>
    <row r="392" spans="1:18" ht="15" hidden="1" x14ac:dyDescent="0.25">
      <c r="A392" s="172"/>
      <c r="B392" s="142"/>
      <c r="C392" s="143"/>
      <c r="D392" s="58"/>
      <c r="E392" s="144"/>
      <c r="F392" s="145"/>
      <c r="G392" s="1094"/>
      <c r="H392" s="327"/>
      <c r="I392" s="326"/>
      <c r="J392" s="325"/>
      <c r="K392" s="324"/>
      <c r="L392" s="183"/>
      <c r="M392" s="54"/>
      <c r="O392" s="174"/>
      <c r="P392" s="174"/>
      <c r="Q392" s="174"/>
    </row>
    <row r="393" spans="1:18" ht="15" hidden="1" x14ac:dyDescent="0.25">
      <c r="A393" s="172"/>
      <c r="B393" s="142"/>
      <c r="C393" s="143"/>
      <c r="D393" s="58"/>
      <c r="E393" s="144"/>
      <c r="F393" s="145"/>
      <c r="G393" s="1094"/>
      <c r="H393" s="327"/>
      <c r="I393" s="326"/>
      <c r="J393" s="325"/>
      <c r="K393" s="324"/>
      <c r="L393" s="183"/>
      <c r="M393" s="54"/>
      <c r="O393" s="174"/>
      <c r="P393" s="174"/>
      <c r="Q393" s="174"/>
    </row>
    <row r="394" spans="1:18" ht="15" hidden="1" x14ac:dyDescent="0.25">
      <c r="A394" s="172"/>
      <c r="B394" s="142"/>
      <c r="C394" s="143"/>
      <c r="D394" s="58"/>
      <c r="E394" s="144"/>
      <c r="F394" s="145"/>
      <c r="G394" s="1094"/>
      <c r="H394" s="327"/>
      <c r="I394" s="326"/>
      <c r="J394" s="325"/>
      <c r="K394" s="324"/>
      <c r="L394" s="183"/>
      <c r="M394" s="54"/>
      <c r="O394" s="174"/>
      <c r="P394" s="174"/>
      <c r="Q394" s="174"/>
    </row>
    <row r="395" spans="1:18" ht="15" hidden="1" x14ac:dyDescent="0.25">
      <c r="A395" s="172"/>
      <c r="B395" s="142"/>
      <c r="C395" s="143"/>
      <c r="D395" s="58"/>
      <c r="E395" s="144"/>
      <c r="F395" s="145"/>
      <c r="G395" s="1094"/>
      <c r="H395" s="327"/>
      <c r="I395" s="326"/>
      <c r="J395" s="325"/>
      <c r="K395" s="324"/>
      <c r="L395" s="183"/>
      <c r="M395" s="54"/>
      <c r="O395" s="174"/>
      <c r="P395" s="174"/>
      <c r="Q395" s="174"/>
    </row>
    <row r="396" spans="1:18" ht="15" hidden="1" x14ac:dyDescent="0.25">
      <c r="A396" s="172"/>
      <c r="B396" s="142"/>
      <c r="C396" s="143"/>
      <c r="D396" s="58"/>
      <c r="E396" s="144"/>
      <c r="F396" s="145"/>
      <c r="G396" s="1094"/>
      <c r="H396" s="327"/>
      <c r="I396" s="326"/>
      <c r="J396" s="325"/>
      <c r="K396" s="324"/>
      <c r="L396" s="183"/>
      <c r="M396" s="54"/>
      <c r="O396" s="174"/>
      <c r="P396" s="174"/>
      <c r="Q396" s="174"/>
    </row>
    <row r="397" spans="1:18" ht="15" hidden="1" x14ac:dyDescent="0.25">
      <c r="A397" s="172"/>
      <c r="B397" s="142"/>
      <c r="C397" s="143"/>
      <c r="D397" s="58"/>
      <c r="E397" s="144"/>
      <c r="F397" s="145"/>
      <c r="G397" s="1094"/>
      <c r="H397" s="327"/>
      <c r="I397" s="326"/>
      <c r="J397" s="325"/>
      <c r="K397" s="324"/>
      <c r="L397" s="183"/>
      <c r="M397" s="54"/>
      <c r="O397" s="174"/>
      <c r="P397" s="174"/>
      <c r="Q397" s="174"/>
    </row>
    <row r="398" spans="1:18" ht="15" hidden="1" x14ac:dyDescent="0.25">
      <c r="A398" s="172"/>
      <c r="B398" s="142"/>
      <c r="C398" s="143"/>
      <c r="D398" s="58"/>
      <c r="E398" s="144"/>
      <c r="F398" s="145"/>
      <c r="G398" s="1094"/>
      <c r="H398" s="327"/>
      <c r="I398" s="326"/>
      <c r="J398" s="325"/>
      <c r="K398" s="324"/>
      <c r="L398" s="183"/>
      <c r="M398" s="54"/>
      <c r="O398" s="174"/>
      <c r="P398" s="174"/>
      <c r="Q398" s="174"/>
    </row>
    <row r="399" spans="1:18" s="117" customFormat="1" x14ac:dyDescent="0.2">
      <c r="A399" s="172" t="s">
        <v>529</v>
      </c>
      <c r="B399" s="146" t="s">
        <v>425</v>
      </c>
      <c r="C399" s="147"/>
      <c r="D399" s="120"/>
      <c r="E399" s="148">
        <f>SUM(E360:E388)</f>
        <v>65730763874</v>
      </c>
      <c r="F399" s="149"/>
      <c r="G399" s="1093"/>
      <c r="H399" s="182">
        <f>SUM(H360:H386)</f>
        <v>51504945409</v>
      </c>
      <c r="I399" s="121"/>
      <c r="J399" s="122"/>
      <c r="K399" s="181">
        <f>SUM(K360:K388)</f>
        <v>51554838521.714149</v>
      </c>
      <c r="L399" s="180">
        <f>+K399-H399</f>
        <v>49893112.714149475</v>
      </c>
      <c r="M399" s="179"/>
      <c r="O399" s="57"/>
      <c r="P399" s="57"/>
      <c r="Q399" s="57"/>
      <c r="R399" s="57"/>
    </row>
    <row r="400" spans="1:18" x14ac:dyDescent="0.2">
      <c r="A400" s="172" t="s">
        <v>529</v>
      </c>
      <c r="B400" s="178"/>
      <c r="C400" s="178"/>
      <c r="D400" s="54"/>
      <c r="E400" s="54"/>
      <c r="F400" s="54"/>
      <c r="G400" s="1092"/>
      <c r="H400" s="177"/>
      <c r="I400" s="54"/>
      <c r="J400" s="54"/>
      <c r="K400" s="54"/>
      <c r="L400" s="54"/>
      <c r="M400" s="54"/>
    </row>
    <row r="401" spans="1:18" s="173" customFormat="1" ht="15" x14ac:dyDescent="0.25">
      <c r="A401" s="173" t="s">
        <v>478</v>
      </c>
      <c r="B401" s="350" t="s">
        <v>331</v>
      </c>
      <c r="C401" s="350"/>
      <c r="D401" s="350"/>
      <c r="E401" s="350"/>
      <c r="F401" s="350"/>
      <c r="G401" s="1091"/>
      <c r="H401" s="350"/>
      <c r="I401" s="350"/>
      <c r="J401" s="350"/>
      <c r="K401" s="350"/>
      <c r="L401" s="350"/>
      <c r="M401" s="175"/>
      <c r="O401" s="174"/>
      <c r="P401" s="174"/>
      <c r="Q401" s="174"/>
      <c r="R401" s="174"/>
    </row>
    <row r="402" spans="1:18" s="173" customFormat="1" ht="15" x14ac:dyDescent="0.25">
      <c r="A402" s="176" t="s">
        <v>529</v>
      </c>
      <c r="B402" s="137" t="s">
        <v>129</v>
      </c>
      <c r="C402" s="138" t="s">
        <v>130</v>
      </c>
      <c r="D402" s="138" t="s">
        <v>131</v>
      </c>
      <c r="E402" s="828" t="s">
        <v>132</v>
      </c>
      <c r="F402" s="829"/>
      <c r="G402" s="828" t="s">
        <v>133</v>
      </c>
      <c r="H402" s="830"/>
      <c r="I402" s="830"/>
      <c r="J402" s="830"/>
      <c r="K402" s="829"/>
      <c r="L402" s="139" t="s">
        <v>96</v>
      </c>
      <c r="M402" s="139" t="s">
        <v>776</v>
      </c>
      <c r="O402" s="174"/>
      <c r="P402" s="174"/>
      <c r="Q402" s="174"/>
      <c r="R402" s="174"/>
    </row>
    <row r="403" spans="1:18" s="173" customFormat="1" ht="45" x14ac:dyDescent="0.25">
      <c r="A403" s="176" t="s">
        <v>529</v>
      </c>
      <c r="B403" s="137"/>
      <c r="C403" s="138"/>
      <c r="D403" s="138"/>
      <c r="E403" s="140" t="s">
        <v>134</v>
      </c>
      <c r="F403" s="140" t="s">
        <v>135</v>
      </c>
      <c r="G403" s="1090" t="s">
        <v>607</v>
      </c>
      <c r="H403" s="140" t="s">
        <v>136</v>
      </c>
      <c r="I403" s="140" t="s">
        <v>137</v>
      </c>
      <c r="J403" s="140" t="s">
        <v>138</v>
      </c>
      <c r="K403" s="140" t="s">
        <v>139</v>
      </c>
      <c r="L403" s="139"/>
      <c r="M403" s="175"/>
      <c r="O403" s="174"/>
      <c r="P403" s="174"/>
      <c r="Q403" s="174"/>
      <c r="R403" s="174"/>
    </row>
    <row r="404" spans="1:18" ht="28.5" x14ac:dyDescent="0.2">
      <c r="A404" s="172" t="s">
        <v>529</v>
      </c>
      <c r="B404" s="353" t="s">
        <v>775</v>
      </c>
      <c r="C404" s="153" t="s">
        <v>724</v>
      </c>
      <c r="D404" s="55" t="s">
        <v>142</v>
      </c>
      <c r="E404" s="136">
        <v>13016958191</v>
      </c>
      <c r="F404" s="171">
        <v>43465</v>
      </c>
      <c r="G404" s="1089">
        <v>43462</v>
      </c>
      <c r="H404" s="170">
        <v>10214287467</v>
      </c>
      <c r="I404" s="78">
        <f>142.84/111.82</f>
        <v>1.2774101234126276</v>
      </c>
      <c r="J404" s="79" t="s">
        <v>332</v>
      </c>
      <c r="K404" s="50">
        <f>+E404/I404</f>
        <v>10190116668.42355</v>
      </c>
      <c r="L404" s="168" t="s">
        <v>725</v>
      </c>
      <c r="M404" s="54"/>
    </row>
    <row r="405" spans="1:18" ht="15" x14ac:dyDescent="0.2">
      <c r="A405" s="172" t="s">
        <v>529</v>
      </c>
      <c r="B405" s="353"/>
      <c r="C405" s="154" t="s">
        <v>724</v>
      </c>
      <c r="D405" s="55" t="s">
        <v>142</v>
      </c>
      <c r="E405" s="136">
        <v>30876023</v>
      </c>
      <c r="F405" s="171">
        <v>43465</v>
      </c>
      <c r="G405" s="1089">
        <v>43469</v>
      </c>
      <c r="H405" s="170"/>
      <c r="I405" s="78">
        <f>142.84/111.82</f>
        <v>1.2774101234126276</v>
      </c>
      <c r="J405" s="79" t="s">
        <v>332</v>
      </c>
      <c r="K405" s="50">
        <f>+E405/I405</f>
        <v>24170798.738868661</v>
      </c>
      <c r="L405" s="168" t="s">
        <v>242</v>
      </c>
      <c r="M405" s="54"/>
    </row>
    <row r="406" spans="1:18" ht="15" x14ac:dyDescent="0.2">
      <c r="A406" s="172" t="s">
        <v>529</v>
      </c>
      <c r="B406" s="353" t="s">
        <v>774</v>
      </c>
      <c r="C406" s="154" t="s">
        <v>724</v>
      </c>
      <c r="D406" s="55" t="s">
        <v>142</v>
      </c>
      <c r="E406" s="136">
        <v>55856315730</v>
      </c>
      <c r="F406" s="171">
        <v>43830</v>
      </c>
      <c r="G406" s="1088">
        <v>43829</v>
      </c>
      <c r="H406" s="170">
        <v>42105325891</v>
      </c>
      <c r="I406" s="86">
        <f>103.54/78.05</f>
        <v>1.3265855221012173</v>
      </c>
      <c r="J406" s="87" t="s">
        <v>479</v>
      </c>
      <c r="K406" s="169">
        <f>+E406/I406</f>
        <v>42105325890.733047</v>
      </c>
      <c r="L406" s="168" t="s">
        <v>480</v>
      </c>
      <c r="M406" s="54" t="s">
        <v>883</v>
      </c>
    </row>
    <row r="407" spans="1:18" ht="15" x14ac:dyDescent="0.2">
      <c r="A407" s="172"/>
      <c r="B407" s="353" t="s">
        <v>1028</v>
      </c>
      <c r="C407" s="154" t="s">
        <v>724</v>
      </c>
      <c r="D407" s="55" t="s">
        <v>142</v>
      </c>
      <c r="E407" s="136">
        <v>150534930432</v>
      </c>
      <c r="F407" s="171">
        <v>44196</v>
      </c>
      <c r="G407" s="351">
        <v>44195</v>
      </c>
      <c r="H407" s="312">
        <v>111812441190</v>
      </c>
      <c r="I407" s="86">
        <f>105.08/78.05</f>
        <v>1.3463164638052532</v>
      </c>
      <c r="J407" s="87" t="s">
        <v>1027</v>
      </c>
      <c r="K407" s="169">
        <f>+E407/I407</f>
        <v>111812441189.73734</v>
      </c>
      <c r="L407" s="168" t="s">
        <v>480</v>
      </c>
      <c r="M407" s="54" t="s">
        <v>1110</v>
      </c>
    </row>
    <row r="408" spans="1:18" ht="13.5" thickBot="1" x14ac:dyDescent="0.25"/>
    <row r="409" spans="1:18" ht="13.5" thickBot="1" x14ac:dyDescent="0.25">
      <c r="H409" s="298">
        <v>51504945409</v>
      </c>
      <c r="I409" s="297"/>
    </row>
    <row r="411" spans="1:18" x14ac:dyDescent="0.2">
      <c r="H411" s="296">
        <f>+H399-H409</f>
        <v>0</v>
      </c>
    </row>
  </sheetData>
  <autoFilter ref="A4:R407" xr:uid="{00000000-0009-0000-0000-000000000000}">
    <filterColumn colId="4" showButton="0"/>
    <filterColumn colId="6" showButton="0"/>
    <filterColumn colId="7" showButton="0"/>
    <filterColumn colId="8" showButton="0"/>
    <filterColumn colId="9" showButton="0"/>
  </autoFilter>
  <mergeCells count="36">
    <mergeCell ref="G348:K348"/>
    <mergeCell ref="H361:H362"/>
    <mergeCell ref="H366:H367"/>
    <mergeCell ref="E358:F358"/>
    <mergeCell ref="G358:K358"/>
    <mergeCell ref="G243:K243"/>
    <mergeCell ref="M255:M256"/>
    <mergeCell ref="O281:Q281"/>
    <mergeCell ref="E402:F402"/>
    <mergeCell ref="G402:K402"/>
    <mergeCell ref="E275:F275"/>
    <mergeCell ref="G275:K275"/>
    <mergeCell ref="E348:F348"/>
    <mergeCell ref="B2:L2"/>
    <mergeCell ref="E4:F4"/>
    <mergeCell ref="G4:K4"/>
    <mergeCell ref="E191:F191"/>
    <mergeCell ref="G191:K191"/>
    <mergeCell ref="F246:F247"/>
    <mergeCell ref="B246:B247"/>
    <mergeCell ref="B230:B231"/>
    <mergeCell ref="F230:F231"/>
    <mergeCell ref="H230:H231"/>
    <mergeCell ref="H221:H222"/>
    <mergeCell ref="H225:H226"/>
    <mergeCell ref="H246:H247"/>
    <mergeCell ref="L230:L231"/>
    <mergeCell ref="B318:B319"/>
    <mergeCell ref="H318:H319"/>
    <mergeCell ref="H205:H206"/>
    <mergeCell ref="B205:B206"/>
    <mergeCell ref="E219:F219"/>
    <mergeCell ref="G219:K219"/>
    <mergeCell ref="E243:F243"/>
    <mergeCell ref="B261:B262"/>
    <mergeCell ref="H261:H262"/>
  </mergeCells>
  <conditionalFormatting sqref="G1:G3 G143:G176 G193:G218 G221:G241 G245:G273 G277:G347 G361:G400 G350:G357 G404:G1048576 G179:G190 G6:G141">
    <cfRule type="cellIs" dxfId="2" priority="3" operator="greaterThan">
      <formula>$B$1</formula>
    </cfRule>
  </conditionalFormatting>
  <conditionalFormatting sqref="G178">
    <cfRule type="cellIs" dxfId="1" priority="2" operator="greaterThan">
      <formula>$B$1</formula>
    </cfRule>
  </conditionalFormatting>
  <conditionalFormatting sqref="G177">
    <cfRule type="cellIs" dxfId="0" priority="1" operator="greaterThan">
      <formula>$B$1</formula>
    </cfRule>
  </conditionalFormatting>
  <hyperlinks>
    <hyperlink ref="K339" r:id="rId1" display="..\..\Varios\2019-10-07 Cálculos incumplimiento fondeo Ambiental.xlsx" xr:uid="{844E3127-D324-4954-B691-E1AE29CE4284}"/>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56"/>
  <sheetViews>
    <sheetView zoomScale="85" zoomScaleNormal="85" workbookViewId="0">
      <selection activeCell="B9" sqref="B9:G22"/>
    </sheetView>
  </sheetViews>
  <sheetFormatPr baseColWidth="10" defaultColWidth="11.5703125" defaultRowHeight="15" x14ac:dyDescent="0.25"/>
  <cols>
    <col min="1" max="16384" width="11.5703125" style="128"/>
  </cols>
  <sheetData>
    <row r="1" spans="2:12" x14ac:dyDescent="0.25">
      <c r="B1" s="848"/>
      <c r="C1" s="849"/>
      <c r="D1" s="850"/>
      <c r="E1" s="854" t="s">
        <v>251</v>
      </c>
      <c r="F1" s="854"/>
      <c r="G1" s="854"/>
      <c r="H1" s="854"/>
      <c r="I1" s="854"/>
      <c r="J1" s="854"/>
      <c r="K1" s="856"/>
      <c r="L1" s="857"/>
    </row>
    <row r="2" spans="2:12" x14ac:dyDescent="0.25">
      <c r="B2" s="851"/>
      <c r="C2" s="852"/>
      <c r="D2" s="853"/>
      <c r="E2" s="855"/>
      <c r="F2" s="855"/>
      <c r="G2" s="855"/>
      <c r="H2" s="855"/>
      <c r="I2" s="855"/>
      <c r="J2" s="855"/>
      <c r="K2" s="858"/>
      <c r="L2" s="859"/>
    </row>
    <row r="3" spans="2:12" x14ac:dyDescent="0.25">
      <c r="B3" s="851"/>
      <c r="C3" s="852"/>
      <c r="D3" s="853"/>
      <c r="E3" s="855"/>
      <c r="F3" s="855"/>
      <c r="G3" s="855"/>
      <c r="H3" s="855"/>
      <c r="I3" s="855"/>
      <c r="J3" s="855"/>
      <c r="K3" s="858"/>
      <c r="L3" s="859"/>
    </row>
    <row r="4" spans="2:12" x14ac:dyDescent="0.25">
      <c r="B4" s="851"/>
      <c r="C4" s="852"/>
      <c r="D4" s="853"/>
      <c r="E4" s="860" t="s">
        <v>973</v>
      </c>
      <c r="F4" s="860"/>
      <c r="G4" s="860"/>
      <c r="H4" s="860"/>
      <c r="I4" s="860"/>
      <c r="J4" s="860"/>
      <c r="K4" s="858"/>
      <c r="L4" s="859"/>
    </row>
    <row r="5" spans="2:12" x14ac:dyDescent="0.25">
      <c r="B5" s="851"/>
      <c r="C5" s="852"/>
      <c r="D5" s="853"/>
      <c r="E5" s="861"/>
      <c r="F5" s="861"/>
      <c r="G5" s="861"/>
      <c r="H5" s="861"/>
      <c r="I5" s="862" t="s">
        <v>974</v>
      </c>
      <c r="J5" s="863">
        <v>9</v>
      </c>
      <c r="K5" s="858"/>
      <c r="L5" s="859"/>
    </row>
    <row r="6" spans="2:12" ht="24" x14ac:dyDescent="0.25">
      <c r="B6" s="851"/>
      <c r="C6" s="852"/>
      <c r="D6" s="853"/>
      <c r="E6" s="342" t="s">
        <v>289</v>
      </c>
      <c r="F6" s="281">
        <v>44251</v>
      </c>
      <c r="G6" s="282" t="s">
        <v>290</v>
      </c>
      <c r="H6" s="281">
        <v>44258</v>
      </c>
      <c r="I6" s="862"/>
      <c r="J6" s="863"/>
      <c r="K6" s="864"/>
      <c r="L6" s="865"/>
    </row>
    <row r="7" spans="2:12" ht="24" x14ac:dyDescent="0.25">
      <c r="B7" s="866" t="s">
        <v>975</v>
      </c>
      <c r="C7" s="866"/>
      <c r="D7" s="866"/>
      <c r="E7" s="866" t="s">
        <v>106</v>
      </c>
      <c r="F7" s="866"/>
      <c r="G7" s="866" t="s">
        <v>107</v>
      </c>
      <c r="H7" s="866"/>
      <c r="I7" s="341" t="s">
        <v>4</v>
      </c>
      <c r="J7" s="341" t="s">
        <v>2</v>
      </c>
      <c r="K7" s="867" t="s">
        <v>0</v>
      </c>
      <c r="L7" s="867"/>
    </row>
    <row r="8" spans="2:12" ht="24" x14ac:dyDescent="0.25">
      <c r="B8" s="868" t="s">
        <v>976</v>
      </c>
      <c r="C8" s="868"/>
      <c r="D8" s="868"/>
      <c r="E8" s="866" t="s">
        <v>977</v>
      </c>
      <c r="F8" s="866"/>
      <c r="G8" s="866" t="s">
        <v>977</v>
      </c>
      <c r="H8" s="866"/>
      <c r="I8" s="272">
        <v>41944</v>
      </c>
      <c r="J8" s="341">
        <v>1</v>
      </c>
      <c r="K8" s="867" t="s">
        <v>291</v>
      </c>
      <c r="L8" s="867"/>
    </row>
    <row r="9" spans="2:12" x14ac:dyDescent="0.25">
      <c r="B9" s="869" t="s">
        <v>452</v>
      </c>
      <c r="C9" s="870"/>
      <c r="D9" s="870"/>
      <c r="E9" s="870"/>
      <c r="F9" s="870"/>
      <c r="G9" s="871"/>
      <c r="H9" s="869" t="s">
        <v>453</v>
      </c>
      <c r="I9" s="870"/>
      <c r="J9" s="870"/>
      <c r="K9" s="870"/>
      <c r="L9" s="871"/>
    </row>
    <row r="10" spans="2:12" x14ac:dyDescent="0.25">
      <c r="B10" s="869"/>
      <c r="C10" s="870"/>
      <c r="D10" s="870"/>
      <c r="E10" s="870"/>
      <c r="F10" s="870"/>
      <c r="G10" s="871"/>
      <c r="H10" s="869"/>
      <c r="I10" s="870"/>
      <c r="J10" s="870"/>
      <c r="K10" s="870"/>
      <c r="L10" s="871"/>
    </row>
    <row r="11" spans="2:12" x14ac:dyDescent="0.25">
      <c r="B11" s="869"/>
      <c r="C11" s="870"/>
      <c r="D11" s="870"/>
      <c r="E11" s="870"/>
      <c r="F11" s="870"/>
      <c r="G11" s="871"/>
      <c r="H11" s="869"/>
      <c r="I11" s="870"/>
      <c r="J11" s="870"/>
      <c r="K11" s="870"/>
      <c r="L11" s="871"/>
    </row>
    <row r="12" spans="2:12" x14ac:dyDescent="0.25">
      <c r="B12" s="869"/>
      <c r="C12" s="870"/>
      <c r="D12" s="870"/>
      <c r="E12" s="870"/>
      <c r="F12" s="870"/>
      <c r="G12" s="871"/>
      <c r="H12" s="869"/>
      <c r="I12" s="870"/>
      <c r="J12" s="870"/>
      <c r="K12" s="870"/>
      <c r="L12" s="871"/>
    </row>
    <row r="13" spans="2:12" x14ac:dyDescent="0.25">
      <c r="B13" s="869"/>
      <c r="C13" s="870"/>
      <c r="D13" s="870"/>
      <c r="E13" s="870"/>
      <c r="F13" s="870"/>
      <c r="G13" s="871"/>
      <c r="H13" s="869"/>
      <c r="I13" s="870"/>
      <c r="J13" s="870"/>
      <c r="K13" s="870"/>
      <c r="L13" s="871"/>
    </row>
    <row r="14" spans="2:12" x14ac:dyDescent="0.25">
      <c r="B14" s="869"/>
      <c r="C14" s="870"/>
      <c r="D14" s="870"/>
      <c r="E14" s="870"/>
      <c r="F14" s="870"/>
      <c r="G14" s="871"/>
      <c r="H14" s="869"/>
      <c r="I14" s="870"/>
      <c r="J14" s="870"/>
      <c r="K14" s="870"/>
      <c r="L14" s="871"/>
    </row>
    <row r="15" spans="2:12" x14ac:dyDescent="0.25">
      <c r="B15" s="869"/>
      <c r="C15" s="870"/>
      <c r="D15" s="870"/>
      <c r="E15" s="870"/>
      <c r="F15" s="870"/>
      <c r="G15" s="871"/>
      <c r="H15" s="869"/>
      <c r="I15" s="870"/>
      <c r="J15" s="870"/>
      <c r="K15" s="870"/>
      <c r="L15" s="871"/>
    </row>
    <row r="16" spans="2:12" x14ac:dyDescent="0.25">
      <c r="B16" s="869"/>
      <c r="C16" s="870"/>
      <c r="D16" s="870"/>
      <c r="E16" s="870"/>
      <c r="F16" s="870"/>
      <c r="G16" s="871"/>
      <c r="H16" s="869"/>
      <c r="I16" s="870"/>
      <c r="J16" s="870"/>
      <c r="K16" s="870"/>
      <c r="L16" s="871"/>
    </row>
    <row r="17" spans="2:12" x14ac:dyDescent="0.25">
      <c r="B17" s="869"/>
      <c r="C17" s="870"/>
      <c r="D17" s="870"/>
      <c r="E17" s="870"/>
      <c r="F17" s="870"/>
      <c r="G17" s="871"/>
      <c r="H17" s="869"/>
      <c r="I17" s="870"/>
      <c r="J17" s="870"/>
      <c r="K17" s="870"/>
      <c r="L17" s="871"/>
    </row>
    <row r="18" spans="2:12" x14ac:dyDescent="0.25">
      <c r="B18" s="869"/>
      <c r="C18" s="870"/>
      <c r="D18" s="870"/>
      <c r="E18" s="870"/>
      <c r="F18" s="870"/>
      <c r="G18" s="871"/>
      <c r="H18" s="869"/>
      <c r="I18" s="870"/>
      <c r="J18" s="870"/>
      <c r="K18" s="870"/>
      <c r="L18" s="871"/>
    </row>
    <row r="19" spans="2:12" x14ac:dyDescent="0.25">
      <c r="B19" s="869"/>
      <c r="C19" s="870"/>
      <c r="D19" s="870"/>
      <c r="E19" s="870"/>
      <c r="F19" s="870"/>
      <c r="G19" s="871"/>
      <c r="H19" s="869"/>
      <c r="I19" s="870"/>
      <c r="J19" s="870"/>
      <c r="K19" s="870"/>
      <c r="L19" s="871"/>
    </row>
    <row r="20" spans="2:12" x14ac:dyDescent="0.25">
      <c r="B20" s="869"/>
      <c r="C20" s="870"/>
      <c r="D20" s="870"/>
      <c r="E20" s="870"/>
      <c r="F20" s="870"/>
      <c r="G20" s="871"/>
      <c r="H20" s="869"/>
      <c r="I20" s="870"/>
      <c r="J20" s="870"/>
      <c r="K20" s="870"/>
      <c r="L20" s="871"/>
    </row>
    <row r="21" spans="2:12" x14ac:dyDescent="0.25">
      <c r="B21" s="869"/>
      <c r="C21" s="870"/>
      <c r="D21" s="870"/>
      <c r="E21" s="870"/>
      <c r="F21" s="870"/>
      <c r="G21" s="871"/>
      <c r="H21" s="869"/>
      <c r="I21" s="870"/>
      <c r="J21" s="870"/>
      <c r="K21" s="870"/>
      <c r="L21" s="871"/>
    </row>
    <row r="22" spans="2:12" x14ac:dyDescent="0.25">
      <c r="B22" s="869"/>
      <c r="C22" s="870"/>
      <c r="D22" s="870"/>
      <c r="E22" s="870"/>
      <c r="F22" s="870"/>
      <c r="G22" s="871"/>
      <c r="H22" s="869"/>
      <c r="I22" s="870"/>
      <c r="J22" s="870"/>
      <c r="K22" s="870"/>
      <c r="L22" s="871"/>
    </row>
    <row r="23" spans="2:12" x14ac:dyDescent="0.25">
      <c r="B23" s="872" t="s">
        <v>1032</v>
      </c>
      <c r="C23" s="873"/>
      <c r="D23" s="873"/>
      <c r="E23" s="873"/>
      <c r="F23" s="873"/>
      <c r="G23" s="874"/>
      <c r="H23" s="878" t="s">
        <v>1033</v>
      </c>
      <c r="I23" s="879"/>
      <c r="J23" s="879"/>
      <c r="K23" s="879"/>
      <c r="L23" s="880"/>
    </row>
    <row r="24" spans="2:12" ht="15.75" thickBot="1" x14ac:dyDescent="0.3">
      <c r="B24" s="875"/>
      <c r="C24" s="876"/>
      <c r="D24" s="876"/>
      <c r="E24" s="876"/>
      <c r="F24" s="876"/>
      <c r="G24" s="877"/>
      <c r="H24" s="881"/>
      <c r="I24" s="882"/>
      <c r="J24" s="882"/>
      <c r="K24" s="882"/>
      <c r="L24" s="883"/>
    </row>
    <row r="25" spans="2:12" x14ac:dyDescent="0.25">
      <c r="B25" s="884" t="s">
        <v>452</v>
      </c>
      <c r="C25" s="885"/>
      <c r="D25" s="885"/>
      <c r="E25" s="885"/>
      <c r="F25" s="885"/>
      <c r="G25" s="886"/>
      <c r="H25" s="884" t="s">
        <v>453</v>
      </c>
      <c r="I25" s="885"/>
      <c r="J25" s="885"/>
      <c r="K25" s="885"/>
      <c r="L25" s="886"/>
    </row>
    <row r="26" spans="2:12" x14ac:dyDescent="0.25">
      <c r="B26" s="869"/>
      <c r="C26" s="870"/>
      <c r="D26" s="870"/>
      <c r="E26" s="870"/>
      <c r="F26" s="870"/>
      <c r="G26" s="871"/>
      <c r="H26" s="869"/>
      <c r="I26" s="870"/>
      <c r="J26" s="870"/>
      <c r="K26" s="870"/>
      <c r="L26" s="871"/>
    </row>
    <row r="27" spans="2:12" x14ac:dyDescent="0.25">
      <c r="B27" s="869"/>
      <c r="C27" s="870"/>
      <c r="D27" s="870"/>
      <c r="E27" s="870"/>
      <c r="F27" s="870"/>
      <c r="G27" s="871"/>
      <c r="H27" s="869"/>
      <c r="I27" s="870"/>
      <c r="J27" s="870"/>
      <c r="K27" s="870"/>
      <c r="L27" s="871"/>
    </row>
    <row r="28" spans="2:12" x14ac:dyDescent="0.25">
      <c r="B28" s="869"/>
      <c r="C28" s="870"/>
      <c r="D28" s="870"/>
      <c r="E28" s="870"/>
      <c r="F28" s="870"/>
      <c r="G28" s="871"/>
      <c r="H28" s="869"/>
      <c r="I28" s="870"/>
      <c r="J28" s="870"/>
      <c r="K28" s="870"/>
      <c r="L28" s="871"/>
    </row>
    <row r="29" spans="2:12" x14ac:dyDescent="0.25">
      <c r="B29" s="869"/>
      <c r="C29" s="870"/>
      <c r="D29" s="870"/>
      <c r="E29" s="870"/>
      <c r="F29" s="870"/>
      <c r="G29" s="871"/>
      <c r="H29" s="869"/>
      <c r="I29" s="870"/>
      <c r="J29" s="870"/>
      <c r="K29" s="870"/>
      <c r="L29" s="871"/>
    </row>
    <row r="30" spans="2:12" x14ac:dyDescent="0.25">
      <c r="B30" s="869"/>
      <c r="C30" s="870"/>
      <c r="D30" s="870"/>
      <c r="E30" s="870"/>
      <c r="F30" s="870"/>
      <c r="G30" s="871"/>
      <c r="H30" s="869"/>
      <c r="I30" s="870"/>
      <c r="J30" s="870"/>
      <c r="K30" s="870"/>
      <c r="L30" s="871"/>
    </row>
    <row r="31" spans="2:12" x14ac:dyDescent="0.25">
      <c r="B31" s="869"/>
      <c r="C31" s="870"/>
      <c r="D31" s="870"/>
      <c r="E31" s="870"/>
      <c r="F31" s="870"/>
      <c r="G31" s="871"/>
      <c r="H31" s="869"/>
      <c r="I31" s="870"/>
      <c r="J31" s="870"/>
      <c r="K31" s="870"/>
      <c r="L31" s="871"/>
    </row>
    <row r="32" spans="2:12" x14ac:dyDescent="0.25">
      <c r="B32" s="869"/>
      <c r="C32" s="870"/>
      <c r="D32" s="870"/>
      <c r="E32" s="870"/>
      <c r="F32" s="870"/>
      <c r="G32" s="871"/>
      <c r="H32" s="869"/>
      <c r="I32" s="870"/>
      <c r="J32" s="870"/>
      <c r="K32" s="870"/>
      <c r="L32" s="871"/>
    </row>
    <row r="33" spans="2:12" x14ac:dyDescent="0.25">
      <c r="B33" s="869"/>
      <c r="C33" s="870"/>
      <c r="D33" s="870"/>
      <c r="E33" s="870"/>
      <c r="F33" s="870"/>
      <c r="G33" s="871"/>
      <c r="H33" s="869"/>
      <c r="I33" s="870"/>
      <c r="J33" s="870"/>
      <c r="K33" s="870"/>
      <c r="L33" s="871"/>
    </row>
    <row r="34" spans="2:12" x14ac:dyDescent="0.25">
      <c r="B34" s="869"/>
      <c r="C34" s="870"/>
      <c r="D34" s="870"/>
      <c r="E34" s="870"/>
      <c r="F34" s="870"/>
      <c r="G34" s="871"/>
      <c r="H34" s="869"/>
      <c r="I34" s="870"/>
      <c r="J34" s="870"/>
      <c r="K34" s="870"/>
      <c r="L34" s="871"/>
    </row>
    <row r="35" spans="2:12" x14ac:dyDescent="0.25">
      <c r="B35" s="869"/>
      <c r="C35" s="870"/>
      <c r="D35" s="870"/>
      <c r="E35" s="870"/>
      <c r="F35" s="870"/>
      <c r="G35" s="871"/>
      <c r="H35" s="869"/>
      <c r="I35" s="870"/>
      <c r="J35" s="870"/>
      <c r="K35" s="870"/>
      <c r="L35" s="871"/>
    </row>
    <row r="36" spans="2:12" x14ac:dyDescent="0.25">
      <c r="B36" s="869"/>
      <c r="C36" s="870"/>
      <c r="D36" s="870"/>
      <c r="E36" s="870"/>
      <c r="F36" s="870"/>
      <c r="G36" s="871"/>
      <c r="H36" s="869"/>
      <c r="I36" s="870"/>
      <c r="J36" s="870"/>
      <c r="K36" s="870"/>
      <c r="L36" s="871"/>
    </row>
    <row r="37" spans="2:12" x14ac:dyDescent="0.25">
      <c r="B37" s="869"/>
      <c r="C37" s="870"/>
      <c r="D37" s="870"/>
      <c r="E37" s="870"/>
      <c r="F37" s="870"/>
      <c r="G37" s="871"/>
      <c r="H37" s="869"/>
      <c r="I37" s="870"/>
      <c r="J37" s="870"/>
      <c r="K37" s="870"/>
      <c r="L37" s="871"/>
    </row>
    <row r="38" spans="2:12" x14ac:dyDescent="0.25">
      <c r="B38" s="869"/>
      <c r="C38" s="870"/>
      <c r="D38" s="870"/>
      <c r="E38" s="870"/>
      <c r="F38" s="870"/>
      <c r="G38" s="871"/>
      <c r="H38" s="869"/>
      <c r="I38" s="870"/>
      <c r="J38" s="870"/>
      <c r="K38" s="870"/>
      <c r="L38" s="871"/>
    </row>
    <row r="39" spans="2:12" ht="15" customHeight="1" x14ac:dyDescent="0.25">
      <c r="B39" s="872" t="s">
        <v>1397</v>
      </c>
      <c r="C39" s="873"/>
      <c r="D39" s="873"/>
      <c r="E39" s="873"/>
      <c r="F39" s="873"/>
      <c r="G39" s="874"/>
      <c r="H39" s="878" t="s">
        <v>1398</v>
      </c>
      <c r="I39" s="879"/>
      <c r="J39" s="879"/>
      <c r="K39" s="879"/>
      <c r="L39" s="880"/>
    </row>
    <row r="40" spans="2:12" ht="36" customHeight="1" thickBot="1" x14ac:dyDescent="0.3">
      <c r="B40" s="875"/>
      <c r="C40" s="876"/>
      <c r="D40" s="876"/>
      <c r="E40" s="876"/>
      <c r="F40" s="876"/>
      <c r="G40" s="877"/>
      <c r="H40" s="881"/>
      <c r="I40" s="882"/>
      <c r="J40" s="882"/>
      <c r="K40" s="882"/>
      <c r="L40" s="883"/>
    </row>
    <row r="41" spans="2:12" x14ac:dyDescent="0.25">
      <c r="B41" s="884" t="s">
        <v>452</v>
      </c>
      <c r="C41" s="885"/>
      <c r="D41" s="885"/>
      <c r="E41" s="885"/>
      <c r="F41" s="885"/>
      <c r="G41" s="886"/>
      <c r="H41" s="884" t="s">
        <v>453</v>
      </c>
      <c r="I41" s="885"/>
      <c r="J41" s="885"/>
      <c r="K41" s="885"/>
      <c r="L41" s="886"/>
    </row>
    <row r="42" spans="2:12" x14ac:dyDescent="0.25">
      <c r="B42" s="869"/>
      <c r="C42" s="870"/>
      <c r="D42" s="870"/>
      <c r="E42" s="870"/>
      <c r="F42" s="870"/>
      <c r="G42" s="871"/>
      <c r="H42" s="869"/>
      <c r="I42" s="870"/>
      <c r="J42" s="870"/>
      <c r="K42" s="870"/>
      <c r="L42" s="871"/>
    </row>
    <row r="43" spans="2:12" x14ac:dyDescent="0.25">
      <c r="B43" s="869"/>
      <c r="C43" s="870"/>
      <c r="D43" s="870"/>
      <c r="E43" s="870"/>
      <c r="F43" s="870"/>
      <c r="G43" s="871"/>
      <c r="H43" s="869"/>
      <c r="I43" s="870"/>
      <c r="J43" s="870"/>
      <c r="K43" s="870"/>
      <c r="L43" s="871"/>
    </row>
    <row r="44" spans="2:12" x14ac:dyDescent="0.25">
      <c r="B44" s="869"/>
      <c r="C44" s="870"/>
      <c r="D44" s="870"/>
      <c r="E44" s="870"/>
      <c r="F44" s="870"/>
      <c r="G44" s="871"/>
      <c r="H44" s="869"/>
      <c r="I44" s="870"/>
      <c r="J44" s="870"/>
      <c r="K44" s="870"/>
      <c r="L44" s="871"/>
    </row>
    <row r="45" spans="2:12" x14ac:dyDescent="0.25">
      <c r="B45" s="869"/>
      <c r="C45" s="870"/>
      <c r="D45" s="870"/>
      <c r="E45" s="870"/>
      <c r="F45" s="870"/>
      <c r="G45" s="871"/>
      <c r="H45" s="869"/>
      <c r="I45" s="870"/>
      <c r="J45" s="870"/>
      <c r="K45" s="870"/>
      <c r="L45" s="871"/>
    </row>
    <row r="46" spans="2:12" x14ac:dyDescent="0.25">
      <c r="B46" s="869"/>
      <c r="C46" s="870"/>
      <c r="D46" s="870"/>
      <c r="E46" s="870"/>
      <c r="F46" s="870"/>
      <c r="G46" s="871"/>
      <c r="H46" s="869"/>
      <c r="I46" s="870"/>
      <c r="J46" s="870"/>
      <c r="K46" s="870"/>
      <c r="L46" s="871"/>
    </row>
    <row r="47" spans="2:12" x14ac:dyDescent="0.25">
      <c r="B47" s="869"/>
      <c r="C47" s="870"/>
      <c r="D47" s="870"/>
      <c r="E47" s="870"/>
      <c r="F47" s="870"/>
      <c r="G47" s="871"/>
      <c r="H47" s="869"/>
      <c r="I47" s="870"/>
      <c r="J47" s="870"/>
      <c r="K47" s="870"/>
      <c r="L47" s="871"/>
    </row>
    <row r="48" spans="2:12" x14ac:dyDescent="0.25">
      <c r="B48" s="869"/>
      <c r="C48" s="870"/>
      <c r="D48" s="870"/>
      <c r="E48" s="870"/>
      <c r="F48" s="870"/>
      <c r="G48" s="871"/>
      <c r="H48" s="869"/>
      <c r="I48" s="870"/>
      <c r="J48" s="870"/>
      <c r="K48" s="870"/>
      <c r="L48" s="871"/>
    </row>
    <row r="49" spans="2:12" x14ac:dyDescent="0.25">
      <c r="B49" s="869"/>
      <c r="C49" s="870"/>
      <c r="D49" s="870"/>
      <c r="E49" s="870"/>
      <c r="F49" s="870"/>
      <c r="G49" s="871"/>
      <c r="H49" s="869"/>
      <c r="I49" s="870"/>
      <c r="J49" s="870"/>
      <c r="K49" s="870"/>
      <c r="L49" s="871"/>
    </row>
    <row r="50" spans="2:12" x14ac:dyDescent="0.25">
      <c r="B50" s="869"/>
      <c r="C50" s="870"/>
      <c r="D50" s="870"/>
      <c r="E50" s="870"/>
      <c r="F50" s="870"/>
      <c r="G50" s="871"/>
      <c r="H50" s="869"/>
      <c r="I50" s="870"/>
      <c r="J50" s="870"/>
      <c r="K50" s="870"/>
      <c r="L50" s="871"/>
    </row>
    <row r="51" spans="2:12" x14ac:dyDescent="0.25">
      <c r="B51" s="869"/>
      <c r="C51" s="870"/>
      <c r="D51" s="870"/>
      <c r="E51" s="870"/>
      <c r="F51" s="870"/>
      <c r="G51" s="871"/>
      <c r="H51" s="869"/>
      <c r="I51" s="870"/>
      <c r="J51" s="870"/>
      <c r="K51" s="870"/>
      <c r="L51" s="871"/>
    </row>
    <row r="52" spans="2:12" x14ac:dyDescent="0.25">
      <c r="B52" s="869"/>
      <c r="C52" s="870"/>
      <c r="D52" s="870"/>
      <c r="E52" s="870"/>
      <c r="F52" s="870"/>
      <c r="G52" s="871"/>
      <c r="H52" s="869"/>
      <c r="I52" s="870"/>
      <c r="J52" s="870"/>
      <c r="K52" s="870"/>
      <c r="L52" s="871"/>
    </row>
    <row r="53" spans="2:12" x14ac:dyDescent="0.25">
      <c r="B53" s="869"/>
      <c r="C53" s="870"/>
      <c r="D53" s="870"/>
      <c r="E53" s="870"/>
      <c r="F53" s="870"/>
      <c r="G53" s="871"/>
      <c r="H53" s="869"/>
      <c r="I53" s="870"/>
      <c r="J53" s="870"/>
      <c r="K53" s="870"/>
      <c r="L53" s="871"/>
    </row>
    <row r="54" spans="2:12" x14ac:dyDescent="0.25">
      <c r="B54" s="869"/>
      <c r="C54" s="870"/>
      <c r="D54" s="870"/>
      <c r="E54" s="870"/>
      <c r="F54" s="870"/>
      <c r="G54" s="871"/>
      <c r="H54" s="869"/>
      <c r="I54" s="870"/>
      <c r="J54" s="870"/>
      <c r="K54" s="870"/>
      <c r="L54" s="871"/>
    </row>
    <row r="55" spans="2:12" x14ac:dyDescent="0.25">
      <c r="B55" s="872" t="s">
        <v>1399</v>
      </c>
      <c r="C55" s="873"/>
      <c r="D55" s="873"/>
      <c r="E55" s="873"/>
      <c r="F55" s="873"/>
      <c r="G55" s="874"/>
      <c r="H55" s="878" t="s">
        <v>1400</v>
      </c>
      <c r="I55" s="879"/>
      <c r="J55" s="879"/>
      <c r="K55" s="879"/>
      <c r="L55" s="880"/>
    </row>
    <row r="56" spans="2:12" ht="15.75" thickBot="1" x14ac:dyDescent="0.3">
      <c r="B56" s="875"/>
      <c r="C56" s="876"/>
      <c r="D56" s="876"/>
      <c r="E56" s="876"/>
      <c r="F56" s="876"/>
      <c r="G56" s="877"/>
      <c r="H56" s="881"/>
      <c r="I56" s="882"/>
      <c r="J56" s="882"/>
      <c r="K56" s="882"/>
      <c r="L56" s="883"/>
    </row>
  </sheetData>
  <mergeCells count="28">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101"/>
  <sheetViews>
    <sheetView showGridLines="0" view="pageBreakPreview" zoomScale="85" zoomScaleNormal="100" zoomScaleSheetLayoutView="85" workbookViewId="0">
      <selection activeCell="B100" sqref="B100:G101"/>
    </sheetView>
  </sheetViews>
  <sheetFormatPr baseColWidth="10" defaultColWidth="11.42578125" defaultRowHeight="15" x14ac:dyDescent="0.25"/>
  <cols>
    <col min="1" max="1" width="6.85546875" style="128" customWidth="1"/>
    <col min="2" max="5" width="11.42578125" style="128"/>
    <col min="6" max="6" width="13.7109375" style="128" customWidth="1"/>
    <col min="7" max="7" width="6.28515625" style="128" customWidth="1"/>
    <col min="8" max="8" width="11.42578125" style="128"/>
    <col min="9" max="9" width="18.7109375" style="128" customWidth="1"/>
    <col min="10" max="11" width="11.42578125" style="128"/>
    <col min="12" max="12" width="12.28515625" style="128" customWidth="1"/>
    <col min="13" max="16384" width="11.42578125" style="128"/>
  </cols>
  <sheetData>
    <row r="1" spans="1:12" s="129" customFormat="1" ht="27.75" customHeight="1" x14ac:dyDescent="0.25">
      <c r="A1" s="255"/>
      <c r="B1" s="854" t="s">
        <v>251</v>
      </c>
      <c r="C1" s="854"/>
      <c r="D1" s="854"/>
      <c r="E1" s="854"/>
      <c r="F1" s="854"/>
      <c r="G1" s="854"/>
      <c r="H1" s="854"/>
      <c r="I1" s="854"/>
      <c r="J1" s="854"/>
      <c r="K1" s="854"/>
      <c r="L1" s="909"/>
    </row>
    <row r="2" spans="1:12" s="129" customFormat="1" ht="11.25" customHeight="1" x14ac:dyDescent="0.25">
      <c r="A2" s="256"/>
      <c r="B2" s="910"/>
      <c r="C2" s="855"/>
      <c r="D2" s="855"/>
      <c r="E2" s="855"/>
      <c r="F2" s="855"/>
      <c r="G2" s="855"/>
      <c r="H2" s="855"/>
      <c r="I2" s="855"/>
      <c r="J2" s="855"/>
      <c r="K2" s="855"/>
      <c r="L2" s="911"/>
    </row>
    <row r="3" spans="1:12" s="129" customFormat="1" ht="24.95" customHeight="1" x14ac:dyDescent="0.25">
      <c r="A3" s="256"/>
      <c r="B3" s="912" t="s">
        <v>289</v>
      </c>
      <c r="C3" s="912"/>
      <c r="D3" s="912"/>
      <c r="E3" s="913"/>
      <c r="F3" s="97">
        <v>44252</v>
      </c>
      <c r="G3" s="914" t="s">
        <v>290</v>
      </c>
      <c r="H3" s="912"/>
      <c r="I3" s="913"/>
      <c r="J3" s="915">
        <v>44258</v>
      </c>
      <c r="K3" s="912"/>
      <c r="L3" s="913"/>
    </row>
    <row r="4" spans="1:12" s="129" customFormat="1" ht="24.95" customHeight="1" x14ac:dyDescent="0.25">
      <c r="A4" s="256"/>
      <c r="B4" s="916" t="s">
        <v>250</v>
      </c>
      <c r="C4" s="916"/>
      <c r="D4" s="916"/>
      <c r="E4" s="916"/>
      <c r="F4" s="916"/>
      <c r="G4" s="916"/>
      <c r="H4" s="917"/>
      <c r="I4" s="253" t="s">
        <v>489</v>
      </c>
      <c r="J4" s="253" t="s">
        <v>2</v>
      </c>
      <c r="K4" s="867" t="s">
        <v>0</v>
      </c>
      <c r="L4" s="920"/>
    </row>
    <row r="5" spans="1:12" s="129" customFormat="1" ht="24.95" customHeight="1" x14ac:dyDescent="0.25">
      <c r="A5" s="256"/>
      <c r="B5" s="918"/>
      <c r="C5" s="918"/>
      <c r="D5" s="918"/>
      <c r="E5" s="918"/>
      <c r="F5" s="918"/>
      <c r="G5" s="918"/>
      <c r="H5" s="919"/>
      <c r="I5" s="254" t="s">
        <v>490</v>
      </c>
      <c r="J5" s="253">
        <v>2</v>
      </c>
      <c r="K5" s="867" t="s">
        <v>291</v>
      </c>
      <c r="L5" s="920"/>
    </row>
    <row r="6" spans="1:12" s="129" customFormat="1" ht="15.75" customHeight="1" x14ac:dyDescent="0.25">
      <c r="A6" s="256"/>
      <c r="B6" s="887" t="s">
        <v>452</v>
      </c>
      <c r="C6" s="870"/>
      <c r="D6" s="870"/>
      <c r="E6" s="870"/>
      <c r="F6" s="870"/>
      <c r="G6" s="871"/>
      <c r="H6" s="869" t="s">
        <v>453</v>
      </c>
      <c r="I6" s="870"/>
      <c r="J6" s="870"/>
      <c r="K6" s="870"/>
      <c r="L6" s="871"/>
    </row>
    <row r="7" spans="1:12" s="129" customFormat="1" x14ac:dyDescent="0.25">
      <c r="A7" s="256"/>
      <c r="B7" s="887"/>
      <c r="C7" s="870"/>
      <c r="D7" s="870"/>
      <c r="E7" s="870"/>
      <c r="F7" s="870"/>
      <c r="G7" s="871"/>
      <c r="H7" s="869"/>
      <c r="I7" s="870"/>
      <c r="J7" s="870"/>
      <c r="K7" s="870"/>
      <c r="L7" s="871"/>
    </row>
    <row r="8" spans="1:12" s="129" customFormat="1" x14ac:dyDescent="0.25">
      <c r="A8" s="256"/>
      <c r="B8" s="887"/>
      <c r="C8" s="870"/>
      <c r="D8" s="870"/>
      <c r="E8" s="870"/>
      <c r="F8" s="870"/>
      <c r="G8" s="871"/>
      <c r="H8" s="869"/>
      <c r="I8" s="870"/>
      <c r="J8" s="870"/>
      <c r="K8" s="870"/>
      <c r="L8" s="871"/>
    </row>
    <row r="9" spans="1:12" s="129" customFormat="1" x14ac:dyDescent="0.25">
      <c r="A9" s="256"/>
      <c r="B9" s="887"/>
      <c r="C9" s="870"/>
      <c r="D9" s="870"/>
      <c r="E9" s="870"/>
      <c r="F9" s="870"/>
      <c r="G9" s="871"/>
      <c r="H9" s="869"/>
      <c r="I9" s="870"/>
      <c r="J9" s="870"/>
      <c r="K9" s="870"/>
      <c r="L9" s="871"/>
    </row>
    <row r="10" spans="1:12" s="129" customFormat="1" x14ac:dyDescent="0.25">
      <c r="A10" s="256"/>
      <c r="B10" s="887"/>
      <c r="C10" s="870"/>
      <c r="D10" s="870"/>
      <c r="E10" s="870"/>
      <c r="F10" s="870"/>
      <c r="G10" s="871"/>
      <c r="H10" s="869"/>
      <c r="I10" s="870"/>
      <c r="J10" s="870"/>
      <c r="K10" s="870"/>
      <c r="L10" s="871"/>
    </row>
    <row r="11" spans="1:12" s="129" customFormat="1" x14ac:dyDescent="0.25">
      <c r="A11" s="256"/>
      <c r="B11" s="887"/>
      <c r="C11" s="870"/>
      <c r="D11" s="870"/>
      <c r="E11" s="870"/>
      <c r="F11" s="870"/>
      <c r="G11" s="871"/>
      <c r="H11" s="869"/>
      <c r="I11" s="870"/>
      <c r="J11" s="870"/>
      <c r="K11" s="870"/>
      <c r="L11" s="871"/>
    </row>
    <row r="12" spans="1:12" s="129" customFormat="1" x14ac:dyDescent="0.25">
      <c r="A12" s="256"/>
      <c r="B12" s="887"/>
      <c r="C12" s="870"/>
      <c r="D12" s="870"/>
      <c r="E12" s="870"/>
      <c r="F12" s="870"/>
      <c r="G12" s="871"/>
      <c r="H12" s="869"/>
      <c r="I12" s="870"/>
      <c r="J12" s="870"/>
      <c r="K12" s="870"/>
      <c r="L12" s="871"/>
    </row>
    <row r="13" spans="1:12" s="129" customFormat="1" x14ac:dyDescent="0.25">
      <c r="A13" s="256"/>
      <c r="B13" s="887"/>
      <c r="C13" s="870"/>
      <c r="D13" s="870"/>
      <c r="E13" s="870"/>
      <c r="F13" s="870"/>
      <c r="G13" s="871"/>
      <c r="H13" s="869"/>
      <c r="I13" s="870"/>
      <c r="J13" s="870"/>
      <c r="K13" s="870"/>
      <c r="L13" s="871"/>
    </row>
    <row r="14" spans="1:12" s="129" customFormat="1" x14ac:dyDescent="0.25">
      <c r="A14" s="256"/>
      <c r="B14" s="887"/>
      <c r="C14" s="870"/>
      <c r="D14" s="870"/>
      <c r="E14" s="870"/>
      <c r="F14" s="870"/>
      <c r="G14" s="871"/>
      <c r="H14" s="869"/>
      <c r="I14" s="870"/>
      <c r="J14" s="870"/>
      <c r="K14" s="870"/>
      <c r="L14" s="871"/>
    </row>
    <row r="15" spans="1:12" s="129" customFormat="1" x14ac:dyDescent="0.25">
      <c r="A15" s="256"/>
      <c r="B15" s="887"/>
      <c r="C15" s="870"/>
      <c r="D15" s="870"/>
      <c r="E15" s="870"/>
      <c r="F15" s="870"/>
      <c r="G15" s="871"/>
      <c r="H15" s="869"/>
      <c r="I15" s="870"/>
      <c r="J15" s="870"/>
      <c r="K15" s="870"/>
      <c r="L15" s="871"/>
    </row>
    <row r="16" spans="1:12" s="129" customFormat="1" x14ac:dyDescent="0.25">
      <c r="A16" s="256"/>
      <c r="B16" s="887"/>
      <c r="C16" s="870"/>
      <c r="D16" s="870"/>
      <c r="E16" s="870"/>
      <c r="F16" s="870"/>
      <c r="G16" s="871"/>
      <c r="H16" s="869"/>
      <c r="I16" s="870"/>
      <c r="J16" s="870"/>
      <c r="K16" s="870"/>
      <c r="L16" s="871"/>
    </row>
    <row r="17" spans="1:12" s="129" customFormat="1" x14ac:dyDescent="0.25">
      <c r="A17" s="256"/>
      <c r="B17" s="887"/>
      <c r="C17" s="870"/>
      <c r="D17" s="870"/>
      <c r="E17" s="870"/>
      <c r="F17" s="870"/>
      <c r="G17" s="871"/>
      <c r="H17" s="869"/>
      <c r="I17" s="870"/>
      <c r="J17" s="870"/>
      <c r="K17" s="870"/>
      <c r="L17" s="871"/>
    </row>
    <row r="18" spans="1:12" s="129" customFormat="1" x14ac:dyDescent="0.25">
      <c r="A18" s="256"/>
      <c r="B18" s="887"/>
      <c r="C18" s="870"/>
      <c r="D18" s="870"/>
      <c r="E18" s="870"/>
      <c r="F18" s="870"/>
      <c r="G18" s="871"/>
      <c r="H18" s="869"/>
      <c r="I18" s="870"/>
      <c r="J18" s="870"/>
      <c r="K18" s="870"/>
      <c r="L18" s="871"/>
    </row>
    <row r="19" spans="1:12" s="129" customFormat="1" ht="15.75" thickBot="1" x14ac:dyDescent="0.3">
      <c r="A19" s="256"/>
      <c r="B19" s="887"/>
      <c r="C19" s="870"/>
      <c r="D19" s="870"/>
      <c r="E19" s="870"/>
      <c r="F19" s="870"/>
      <c r="G19" s="871"/>
      <c r="H19" s="869"/>
      <c r="I19" s="870"/>
      <c r="J19" s="870"/>
      <c r="K19" s="870"/>
      <c r="L19" s="871"/>
    </row>
    <row r="20" spans="1:12" s="129" customFormat="1" ht="15" customHeight="1" x14ac:dyDescent="0.25">
      <c r="A20" s="256"/>
      <c r="B20" s="921" t="s">
        <v>1365</v>
      </c>
      <c r="C20" s="922"/>
      <c r="D20" s="922"/>
      <c r="E20" s="922"/>
      <c r="F20" s="922"/>
      <c r="G20" s="923"/>
      <c r="H20" s="903" t="s">
        <v>1366</v>
      </c>
      <c r="I20" s="898"/>
      <c r="J20" s="898"/>
      <c r="K20" s="898"/>
      <c r="L20" s="899"/>
    </row>
    <row r="21" spans="1:12" s="129" customFormat="1" ht="30.75" customHeight="1" thickBot="1" x14ac:dyDescent="0.3">
      <c r="A21" s="256"/>
      <c r="B21" s="924"/>
      <c r="C21" s="925"/>
      <c r="D21" s="925"/>
      <c r="E21" s="925"/>
      <c r="F21" s="925"/>
      <c r="G21" s="926"/>
      <c r="H21" s="900"/>
      <c r="I21" s="901"/>
      <c r="J21" s="901"/>
      <c r="K21" s="901"/>
      <c r="L21" s="902"/>
    </row>
    <row r="22" spans="1:12" s="129" customFormat="1" ht="15.75" customHeight="1" x14ac:dyDescent="0.25">
      <c r="A22" s="256"/>
      <c r="B22" s="885" t="s">
        <v>501</v>
      </c>
      <c r="C22" s="885"/>
      <c r="D22" s="885"/>
      <c r="E22" s="885"/>
      <c r="F22" s="885"/>
      <c r="G22" s="886"/>
      <c r="H22" s="884" t="s">
        <v>502</v>
      </c>
      <c r="I22" s="885"/>
      <c r="J22" s="885"/>
      <c r="K22" s="885"/>
      <c r="L22" s="886"/>
    </row>
    <row r="23" spans="1:12" s="129" customFormat="1" x14ac:dyDescent="0.25">
      <c r="A23" s="256"/>
      <c r="B23" s="887"/>
      <c r="C23" s="870"/>
      <c r="D23" s="870"/>
      <c r="E23" s="870"/>
      <c r="F23" s="870"/>
      <c r="G23" s="871"/>
      <c r="H23" s="869"/>
      <c r="I23" s="870"/>
      <c r="J23" s="870"/>
      <c r="K23" s="870"/>
      <c r="L23" s="871"/>
    </row>
    <row r="24" spans="1:12" s="129" customFormat="1" x14ac:dyDescent="0.25">
      <c r="A24" s="256"/>
      <c r="B24" s="887"/>
      <c r="C24" s="870"/>
      <c r="D24" s="870"/>
      <c r="E24" s="870"/>
      <c r="F24" s="870"/>
      <c r="G24" s="871"/>
      <c r="H24" s="869"/>
      <c r="I24" s="870"/>
      <c r="J24" s="870"/>
      <c r="K24" s="870"/>
      <c r="L24" s="871"/>
    </row>
    <row r="25" spans="1:12" s="129" customFormat="1" x14ac:dyDescent="0.25">
      <c r="A25" s="256"/>
      <c r="B25" s="887"/>
      <c r="C25" s="870"/>
      <c r="D25" s="870"/>
      <c r="E25" s="870"/>
      <c r="F25" s="870"/>
      <c r="G25" s="871"/>
      <c r="H25" s="869"/>
      <c r="I25" s="870"/>
      <c r="J25" s="870"/>
      <c r="K25" s="870"/>
      <c r="L25" s="871"/>
    </row>
    <row r="26" spans="1:12" s="129" customFormat="1" x14ac:dyDescent="0.25">
      <c r="A26" s="256"/>
      <c r="B26" s="887"/>
      <c r="C26" s="870"/>
      <c r="D26" s="870"/>
      <c r="E26" s="870"/>
      <c r="F26" s="870"/>
      <c r="G26" s="871"/>
      <c r="H26" s="869"/>
      <c r="I26" s="870"/>
      <c r="J26" s="870"/>
      <c r="K26" s="870"/>
      <c r="L26" s="871"/>
    </row>
    <row r="27" spans="1:12" s="129" customFormat="1" x14ac:dyDescent="0.25">
      <c r="A27" s="256"/>
      <c r="B27" s="887"/>
      <c r="C27" s="870"/>
      <c r="D27" s="870"/>
      <c r="E27" s="870"/>
      <c r="F27" s="870"/>
      <c r="G27" s="871"/>
      <c r="H27" s="869"/>
      <c r="I27" s="870"/>
      <c r="J27" s="870"/>
      <c r="K27" s="870"/>
      <c r="L27" s="871"/>
    </row>
    <row r="28" spans="1:12" s="129" customFormat="1" x14ac:dyDescent="0.25">
      <c r="A28" s="256"/>
      <c r="B28" s="887"/>
      <c r="C28" s="870"/>
      <c r="D28" s="870"/>
      <c r="E28" s="870"/>
      <c r="F28" s="870"/>
      <c r="G28" s="871"/>
      <c r="H28" s="869"/>
      <c r="I28" s="870"/>
      <c r="J28" s="870"/>
      <c r="K28" s="870"/>
      <c r="L28" s="871"/>
    </row>
    <row r="29" spans="1:12" s="129" customFormat="1" x14ac:dyDescent="0.25">
      <c r="A29" s="256"/>
      <c r="B29" s="887"/>
      <c r="C29" s="870"/>
      <c r="D29" s="870"/>
      <c r="E29" s="870"/>
      <c r="F29" s="870"/>
      <c r="G29" s="871"/>
      <c r="H29" s="869"/>
      <c r="I29" s="870"/>
      <c r="J29" s="870"/>
      <c r="K29" s="870"/>
      <c r="L29" s="871"/>
    </row>
    <row r="30" spans="1:12" s="129" customFormat="1" x14ac:dyDescent="0.25">
      <c r="A30" s="256"/>
      <c r="B30" s="887"/>
      <c r="C30" s="870"/>
      <c r="D30" s="870"/>
      <c r="E30" s="870"/>
      <c r="F30" s="870"/>
      <c r="G30" s="871"/>
      <c r="H30" s="869"/>
      <c r="I30" s="870"/>
      <c r="J30" s="870"/>
      <c r="K30" s="870"/>
      <c r="L30" s="871"/>
    </row>
    <row r="31" spans="1:12" s="129" customFormat="1" x14ac:dyDescent="0.25">
      <c r="A31" s="256"/>
      <c r="B31" s="887"/>
      <c r="C31" s="870"/>
      <c r="D31" s="870"/>
      <c r="E31" s="870"/>
      <c r="F31" s="870"/>
      <c r="G31" s="871"/>
      <c r="H31" s="869"/>
      <c r="I31" s="870"/>
      <c r="J31" s="870"/>
      <c r="K31" s="870"/>
      <c r="L31" s="871"/>
    </row>
    <row r="32" spans="1:12" s="129" customFormat="1" x14ac:dyDescent="0.25">
      <c r="A32" s="256"/>
      <c r="B32" s="887"/>
      <c r="C32" s="870"/>
      <c r="D32" s="870"/>
      <c r="E32" s="870"/>
      <c r="F32" s="870"/>
      <c r="G32" s="871"/>
      <c r="H32" s="869"/>
      <c r="I32" s="870"/>
      <c r="J32" s="870"/>
      <c r="K32" s="870"/>
      <c r="L32" s="871"/>
    </row>
    <row r="33" spans="1:12" s="129" customFormat="1" x14ac:dyDescent="0.25">
      <c r="A33" s="256"/>
      <c r="B33" s="887"/>
      <c r="C33" s="870"/>
      <c r="D33" s="870"/>
      <c r="E33" s="870"/>
      <c r="F33" s="870"/>
      <c r="G33" s="871"/>
      <c r="H33" s="869"/>
      <c r="I33" s="870"/>
      <c r="J33" s="870"/>
      <c r="K33" s="870"/>
      <c r="L33" s="871"/>
    </row>
    <row r="34" spans="1:12" s="129" customFormat="1" x14ac:dyDescent="0.25">
      <c r="A34" s="256"/>
      <c r="B34" s="887"/>
      <c r="C34" s="870"/>
      <c r="D34" s="870"/>
      <c r="E34" s="870"/>
      <c r="F34" s="870"/>
      <c r="G34" s="871"/>
      <c r="H34" s="869"/>
      <c r="I34" s="870"/>
      <c r="J34" s="870"/>
      <c r="K34" s="870"/>
      <c r="L34" s="871"/>
    </row>
    <row r="35" spans="1:12" s="129" customFormat="1" ht="15.75" thickBot="1" x14ac:dyDescent="0.3">
      <c r="A35" s="256"/>
      <c r="B35" s="887"/>
      <c r="C35" s="870"/>
      <c r="D35" s="870"/>
      <c r="E35" s="870"/>
      <c r="F35" s="870"/>
      <c r="G35" s="871"/>
      <c r="H35" s="869"/>
      <c r="I35" s="870"/>
      <c r="J35" s="870"/>
      <c r="K35" s="870"/>
      <c r="L35" s="871"/>
    </row>
    <row r="36" spans="1:12" s="129" customFormat="1" ht="14.45" customHeight="1" x14ac:dyDescent="0.25">
      <c r="A36" s="256"/>
      <c r="B36" s="892" t="s">
        <v>1367</v>
      </c>
      <c r="C36" s="892"/>
      <c r="D36" s="892"/>
      <c r="E36" s="892"/>
      <c r="F36" s="892"/>
      <c r="G36" s="893"/>
      <c r="H36" s="903" t="s">
        <v>1368</v>
      </c>
      <c r="I36" s="904"/>
      <c r="J36" s="904"/>
      <c r="K36" s="904"/>
      <c r="L36" s="905"/>
    </row>
    <row r="37" spans="1:12" s="129" customFormat="1" ht="32.25" customHeight="1" thickBot="1" x14ac:dyDescent="0.3">
      <c r="A37" s="256"/>
      <c r="B37" s="895"/>
      <c r="C37" s="895"/>
      <c r="D37" s="895"/>
      <c r="E37" s="895"/>
      <c r="F37" s="895"/>
      <c r="G37" s="896"/>
      <c r="H37" s="906"/>
      <c r="I37" s="907"/>
      <c r="J37" s="907"/>
      <c r="K37" s="907"/>
      <c r="L37" s="908"/>
    </row>
    <row r="38" spans="1:12" s="129" customFormat="1" x14ac:dyDescent="0.25">
      <c r="A38" s="256"/>
      <c r="B38" s="885" t="s">
        <v>503</v>
      </c>
      <c r="C38" s="885"/>
      <c r="D38" s="885"/>
      <c r="E38" s="885"/>
      <c r="F38" s="885"/>
      <c r="G38" s="886"/>
      <c r="H38" s="884" t="s">
        <v>504</v>
      </c>
      <c r="I38" s="885"/>
      <c r="J38" s="885"/>
      <c r="K38" s="885"/>
      <c r="L38" s="886"/>
    </row>
    <row r="39" spans="1:12" s="129" customFormat="1" x14ac:dyDescent="0.25">
      <c r="A39" s="256"/>
      <c r="B39" s="887"/>
      <c r="C39" s="870"/>
      <c r="D39" s="870"/>
      <c r="E39" s="870"/>
      <c r="F39" s="870"/>
      <c r="G39" s="871"/>
      <c r="H39" s="869"/>
      <c r="I39" s="870"/>
      <c r="J39" s="870"/>
      <c r="K39" s="870"/>
      <c r="L39" s="871"/>
    </row>
    <row r="40" spans="1:12" s="129" customFormat="1" x14ac:dyDescent="0.25">
      <c r="A40" s="256"/>
      <c r="B40" s="887"/>
      <c r="C40" s="870"/>
      <c r="D40" s="870"/>
      <c r="E40" s="870"/>
      <c r="F40" s="870"/>
      <c r="G40" s="871"/>
      <c r="H40" s="869"/>
      <c r="I40" s="870"/>
      <c r="J40" s="870"/>
      <c r="K40" s="870"/>
      <c r="L40" s="871"/>
    </row>
    <row r="41" spans="1:12" s="129" customFormat="1" x14ac:dyDescent="0.25">
      <c r="A41" s="256"/>
      <c r="B41" s="887"/>
      <c r="C41" s="870"/>
      <c r="D41" s="870"/>
      <c r="E41" s="870"/>
      <c r="F41" s="870"/>
      <c r="G41" s="871"/>
      <c r="H41" s="869"/>
      <c r="I41" s="870"/>
      <c r="J41" s="870"/>
      <c r="K41" s="870"/>
      <c r="L41" s="871"/>
    </row>
    <row r="42" spans="1:12" s="129" customFormat="1" x14ac:dyDescent="0.25">
      <c r="A42" s="256"/>
      <c r="B42" s="887"/>
      <c r="C42" s="870"/>
      <c r="D42" s="870"/>
      <c r="E42" s="870"/>
      <c r="F42" s="870"/>
      <c r="G42" s="871"/>
      <c r="H42" s="869"/>
      <c r="I42" s="870"/>
      <c r="J42" s="870"/>
      <c r="K42" s="870"/>
      <c r="L42" s="871"/>
    </row>
    <row r="43" spans="1:12" s="129" customFormat="1" x14ac:dyDescent="0.25">
      <c r="A43" s="256"/>
      <c r="B43" s="887"/>
      <c r="C43" s="870"/>
      <c r="D43" s="870"/>
      <c r="E43" s="870"/>
      <c r="F43" s="870"/>
      <c r="G43" s="871"/>
      <c r="H43" s="869"/>
      <c r="I43" s="870"/>
      <c r="J43" s="870"/>
      <c r="K43" s="870"/>
      <c r="L43" s="871"/>
    </row>
    <row r="44" spans="1:12" s="129" customFormat="1" x14ac:dyDescent="0.25">
      <c r="A44" s="256"/>
      <c r="B44" s="887"/>
      <c r="C44" s="870"/>
      <c r="D44" s="870"/>
      <c r="E44" s="870"/>
      <c r="F44" s="870"/>
      <c r="G44" s="871"/>
      <c r="H44" s="869"/>
      <c r="I44" s="870"/>
      <c r="J44" s="870"/>
      <c r="K44" s="870"/>
      <c r="L44" s="871"/>
    </row>
    <row r="45" spans="1:12" s="129" customFormat="1" x14ac:dyDescent="0.25">
      <c r="A45" s="256"/>
      <c r="B45" s="887"/>
      <c r="C45" s="870"/>
      <c r="D45" s="870"/>
      <c r="E45" s="870"/>
      <c r="F45" s="870"/>
      <c r="G45" s="871"/>
      <c r="H45" s="869"/>
      <c r="I45" s="870"/>
      <c r="J45" s="870"/>
      <c r="K45" s="870"/>
      <c r="L45" s="871"/>
    </row>
    <row r="46" spans="1:12" s="129" customFormat="1" x14ac:dyDescent="0.25">
      <c r="A46" s="256"/>
      <c r="B46" s="887"/>
      <c r="C46" s="870"/>
      <c r="D46" s="870"/>
      <c r="E46" s="870"/>
      <c r="F46" s="870"/>
      <c r="G46" s="871"/>
      <c r="H46" s="869"/>
      <c r="I46" s="870"/>
      <c r="J46" s="870"/>
      <c r="K46" s="870"/>
      <c r="L46" s="871"/>
    </row>
    <row r="47" spans="1:12" s="129" customFormat="1" x14ac:dyDescent="0.25">
      <c r="A47" s="256"/>
      <c r="B47" s="887"/>
      <c r="C47" s="870"/>
      <c r="D47" s="870"/>
      <c r="E47" s="870"/>
      <c r="F47" s="870"/>
      <c r="G47" s="871"/>
      <c r="H47" s="869"/>
      <c r="I47" s="870"/>
      <c r="J47" s="870"/>
      <c r="K47" s="870"/>
      <c r="L47" s="871"/>
    </row>
    <row r="48" spans="1:12" s="129" customFormat="1" x14ac:dyDescent="0.25">
      <c r="A48" s="256"/>
      <c r="B48" s="887"/>
      <c r="C48" s="870"/>
      <c r="D48" s="870"/>
      <c r="E48" s="870"/>
      <c r="F48" s="870"/>
      <c r="G48" s="871"/>
      <c r="H48" s="869"/>
      <c r="I48" s="870"/>
      <c r="J48" s="870"/>
      <c r="K48" s="870"/>
      <c r="L48" s="871"/>
    </row>
    <row r="49" spans="1:12" s="129" customFormat="1" x14ac:dyDescent="0.25">
      <c r="A49" s="256"/>
      <c r="B49" s="887"/>
      <c r="C49" s="870"/>
      <c r="D49" s="870"/>
      <c r="E49" s="870"/>
      <c r="F49" s="870"/>
      <c r="G49" s="871"/>
      <c r="H49" s="869"/>
      <c r="I49" s="870"/>
      <c r="J49" s="870"/>
      <c r="K49" s="870"/>
      <c r="L49" s="871"/>
    </row>
    <row r="50" spans="1:12" s="129" customFormat="1" x14ac:dyDescent="0.25">
      <c r="A50" s="256"/>
      <c r="B50" s="887"/>
      <c r="C50" s="870"/>
      <c r="D50" s="870"/>
      <c r="E50" s="870"/>
      <c r="F50" s="870"/>
      <c r="G50" s="871"/>
      <c r="H50" s="869"/>
      <c r="I50" s="870"/>
      <c r="J50" s="870"/>
      <c r="K50" s="870"/>
      <c r="L50" s="871"/>
    </row>
    <row r="51" spans="1:12" s="129" customFormat="1" ht="15.75" thickBot="1" x14ac:dyDescent="0.3">
      <c r="A51" s="256"/>
      <c r="B51" s="887"/>
      <c r="C51" s="870"/>
      <c r="D51" s="870"/>
      <c r="E51" s="870"/>
      <c r="F51" s="870"/>
      <c r="G51" s="871"/>
      <c r="H51" s="869"/>
      <c r="I51" s="870"/>
      <c r="J51" s="870"/>
      <c r="K51" s="870"/>
      <c r="L51" s="871"/>
    </row>
    <row r="52" spans="1:12" s="129" customFormat="1" ht="15" customHeight="1" x14ac:dyDescent="0.25">
      <c r="A52" s="261"/>
      <c r="B52" s="891" t="s">
        <v>1369</v>
      </c>
      <c r="C52" s="892"/>
      <c r="D52" s="892"/>
      <c r="E52" s="892"/>
      <c r="F52" s="892"/>
      <c r="G52" s="893"/>
      <c r="H52" s="897" t="s">
        <v>1370</v>
      </c>
      <c r="I52" s="898"/>
      <c r="J52" s="898"/>
      <c r="K52" s="898"/>
      <c r="L52" s="899"/>
    </row>
    <row r="53" spans="1:12" s="129" customFormat="1" ht="15.75" thickBot="1" x14ac:dyDescent="0.3">
      <c r="A53" s="260"/>
      <c r="B53" s="894"/>
      <c r="C53" s="895"/>
      <c r="D53" s="895"/>
      <c r="E53" s="895"/>
      <c r="F53" s="895"/>
      <c r="G53" s="896"/>
      <c r="H53" s="900"/>
      <c r="I53" s="901"/>
      <c r="J53" s="901"/>
      <c r="K53" s="901"/>
      <c r="L53" s="902"/>
    </row>
    <row r="54" spans="1:12" x14ac:dyDescent="0.25">
      <c r="B54" s="884"/>
      <c r="C54" s="885"/>
      <c r="D54" s="885"/>
      <c r="E54" s="885"/>
      <c r="F54" s="885"/>
      <c r="G54" s="886"/>
      <c r="H54" s="884"/>
      <c r="I54" s="885"/>
      <c r="J54" s="885"/>
      <c r="K54" s="885"/>
      <c r="L54" s="886"/>
    </row>
    <row r="55" spans="1:12" x14ac:dyDescent="0.25">
      <c r="B55" s="869"/>
      <c r="C55" s="887"/>
      <c r="D55" s="887"/>
      <c r="E55" s="887"/>
      <c r="F55" s="887"/>
      <c r="G55" s="871"/>
      <c r="H55" s="869"/>
      <c r="I55" s="870"/>
      <c r="J55" s="870"/>
      <c r="K55" s="870"/>
      <c r="L55" s="871"/>
    </row>
    <row r="56" spans="1:12" x14ac:dyDescent="0.25">
      <c r="B56" s="869"/>
      <c r="C56" s="887"/>
      <c r="D56" s="887"/>
      <c r="E56" s="887"/>
      <c r="F56" s="887"/>
      <c r="G56" s="871"/>
      <c r="H56" s="869"/>
      <c r="I56" s="870"/>
      <c r="J56" s="870"/>
      <c r="K56" s="870"/>
      <c r="L56" s="871"/>
    </row>
    <row r="57" spans="1:12" x14ac:dyDescent="0.25">
      <c r="B57" s="869"/>
      <c r="C57" s="887"/>
      <c r="D57" s="887"/>
      <c r="E57" s="887"/>
      <c r="F57" s="887"/>
      <c r="G57" s="871"/>
      <c r="H57" s="869"/>
      <c r="I57" s="870"/>
      <c r="J57" s="870"/>
      <c r="K57" s="870"/>
      <c r="L57" s="871"/>
    </row>
    <row r="58" spans="1:12" x14ac:dyDescent="0.25">
      <c r="B58" s="869"/>
      <c r="C58" s="887"/>
      <c r="D58" s="887"/>
      <c r="E58" s="887"/>
      <c r="F58" s="887"/>
      <c r="G58" s="871"/>
      <c r="H58" s="869"/>
      <c r="I58" s="870"/>
      <c r="J58" s="870"/>
      <c r="K58" s="870"/>
      <c r="L58" s="871"/>
    </row>
    <row r="59" spans="1:12" x14ac:dyDescent="0.25">
      <c r="B59" s="869"/>
      <c r="C59" s="887"/>
      <c r="D59" s="887"/>
      <c r="E59" s="887"/>
      <c r="F59" s="887"/>
      <c r="G59" s="871"/>
      <c r="H59" s="869"/>
      <c r="I59" s="870"/>
      <c r="J59" s="870"/>
      <c r="K59" s="870"/>
      <c r="L59" s="871"/>
    </row>
    <row r="60" spans="1:12" x14ac:dyDescent="0.25">
      <c r="B60" s="869"/>
      <c r="C60" s="887"/>
      <c r="D60" s="887"/>
      <c r="E60" s="887"/>
      <c r="F60" s="887"/>
      <c r="G60" s="871"/>
      <c r="H60" s="869"/>
      <c r="I60" s="870"/>
      <c r="J60" s="870"/>
      <c r="K60" s="870"/>
      <c r="L60" s="871"/>
    </row>
    <row r="61" spans="1:12" x14ac:dyDescent="0.25">
      <c r="B61" s="869"/>
      <c r="C61" s="887"/>
      <c r="D61" s="887"/>
      <c r="E61" s="887"/>
      <c r="F61" s="887"/>
      <c r="G61" s="871"/>
      <c r="H61" s="869"/>
      <c r="I61" s="870"/>
      <c r="J61" s="870"/>
      <c r="K61" s="870"/>
      <c r="L61" s="871"/>
    </row>
    <row r="62" spans="1:12" x14ac:dyDescent="0.25">
      <c r="B62" s="869"/>
      <c r="C62" s="887"/>
      <c r="D62" s="887"/>
      <c r="E62" s="887"/>
      <c r="F62" s="887"/>
      <c r="G62" s="871"/>
      <c r="H62" s="869"/>
      <c r="I62" s="870"/>
      <c r="J62" s="870"/>
      <c r="K62" s="870"/>
      <c r="L62" s="871"/>
    </row>
    <row r="63" spans="1:12" x14ac:dyDescent="0.25">
      <c r="B63" s="869"/>
      <c r="C63" s="887"/>
      <c r="D63" s="887"/>
      <c r="E63" s="887"/>
      <c r="F63" s="887"/>
      <c r="G63" s="871"/>
      <c r="H63" s="869"/>
      <c r="I63" s="870"/>
      <c r="J63" s="870"/>
      <c r="K63" s="870"/>
      <c r="L63" s="871"/>
    </row>
    <row r="64" spans="1:12" x14ac:dyDescent="0.25">
      <c r="B64" s="869"/>
      <c r="C64" s="887"/>
      <c r="D64" s="887"/>
      <c r="E64" s="887"/>
      <c r="F64" s="887"/>
      <c r="G64" s="871"/>
      <c r="H64" s="869"/>
      <c r="I64" s="870"/>
      <c r="J64" s="870"/>
      <c r="K64" s="870"/>
      <c r="L64" s="871"/>
    </row>
    <row r="65" spans="2:12" x14ac:dyDescent="0.25">
      <c r="B65" s="869"/>
      <c r="C65" s="887"/>
      <c r="D65" s="887"/>
      <c r="E65" s="887"/>
      <c r="F65" s="887"/>
      <c r="G65" s="871"/>
      <c r="H65" s="869"/>
      <c r="I65" s="870"/>
      <c r="J65" s="870"/>
      <c r="K65" s="870"/>
      <c r="L65" s="871"/>
    </row>
    <row r="66" spans="2:12" x14ac:dyDescent="0.25">
      <c r="B66" s="869"/>
      <c r="C66" s="887"/>
      <c r="D66" s="887"/>
      <c r="E66" s="887"/>
      <c r="F66" s="887"/>
      <c r="G66" s="871"/>
      <c r="H66" s="869"/>
      <c r="I66" s="870"/>
      <c r="J66" s="870"/>
      <c r="K66" s="870"/>
      <c r="L66" s="871"/>
    </row>
    <row r="67" spans="2:12" ht="15.75" thickBot="1" x14ac:dyDescent="0.3">
      <c r="B67" s="888"/>
      <c r="C67" s="889"/>
      <c r="D67" s="889"/>
      <c r="E67" s="889"/>
      <c r="F67" s="889"/>
      <c r="G67" s="890"/>
      <c r="H67" s="869"/>
      <c r="I67" s="870"/>
      <c r="J67" s="870"/>
      <c r="K67" s="870"/>
      <c r="L67" s="871"/>
    </row>
    <row r="68" spans="2:12" x14ac:dyDescent="0.25">
      <c r="B68" s="891" t="s">
        <v>1371</v>
      </c>
      <c r="C68" s="892"/>
      <c r="D68" s="892"/>
      <c r="E68" s="892"/>
      <c r="F68" s="892"/>
      <c r="G68" s="893"/>
      <c r="H68" s="897" t="s">
        <v>1372</v>
      </c>
      <c r="I68" s="898"/>
      <c r="J68" s="898"/>
      <c r="K68" s="898"/>
      <c r="L68" s="899"/>
    </row>
    <row r="69" spans="2:12" ht="15.75" thickBot="1" x14ac:dyDescent="0.3">
      <c r="B69" s="894"/>
      <c r="C69" s="895"/>
      <c r="D69" s="895"/>
      <c r="E69" s="895"/>
      <c r="F69" s="895"/>
      <c r="G69" s="896"/>
      <c r="H69" s="900"/>
      <c r="I69" s="901"/>
      <c r="J69" s="901"/>
      <c r="K69" s="901"/>
      <c r="L69" s="902"/>
    </row>
    <row r="70" spans="2:12" x14ac:dyDescent="0.25">
      <c r="B70" s="884" t="s">
        <v>503</v>
      </c>
      <c r="C70" s="885"/>
      <c r="D70" s="885"/>
      <c r="E70" s="885"/>
      <c r="F70" s="885"/>
      <c r="G70" s="886"/>
      <c r="H70" s="884" t="s">
        <v>504</v>
      </c>
      <c r="I70" s="885"/>
      <c r="J70" s="885"/>
      <c r="K70" s="885"/>
      <c r="L70" s="886"/>
    </row>
    <row r="71" spans="2:12" x14ac:dyDescent="0.25">
      <c r="B71" s="869"/>
      <c r="C71" s="887"/>
      <c r="D71" s="887"/>
      <c r="E71" s="887"/>
      <c r="F71" s="887"/>
      <c r="G71" s="871"/>
      <c r="H71" s="869"/>
      <c r="I71" s="870"/>
      <c r="J71" s="870"/>
      <c r="K71" s="870"/>
      <c r="L71" s="871"/>
    </row>
    <row r="72" spans="2:12" x14ac:dyDescent="0.25">
      <c r="B72" s="869"/>
      <c r="C72" s="887"/>
      <c r="D72" s="887"/>
      <c r="E72" s="887"/>
      <c r="F72" s="887"/>
      <c r="G72" s="871"/>
      <c r="H72" s="869"/>
      <c r="I72" s="870"/>
      <c r="J72" s="870"/>
      <c r="K72" s="870"/>
      <c r="L72" s="871"/>
    </row>
    <row r="73" spans="2:12" x14ac:dyDescent="0.25">
      <c r="B73" s="869"/>
      <c r="C73" s="887"/>
      <c r="D73" s="887"/>
      <c r="E73" s="887"/>
      <c r="F73" s="887"/>
      <c r="G73" s="871"/>
      <c r="H73" s="869"/>
      <c r="I73" s="870"/>
      <c r="J73" s="870"/>
      <c r="K73" s="870"/>
      <c r="L73" s="871"/>
    </row>
    <row r="74" spans="2:12" x14ac:dyDescent="0.25">
      <c r="B74" s="869"/>
      <c r="C74" s="887"/>
      <c r="D74" s="887"/>
      <c r="E74" s="887"/>
      <c r="F74" s="887"/>
      <c r="G74" s="871"/>
      <c r="H74" s="869"/>
      <c r="I74" s="870"/>
      <c r="J74" s="870"/>
      <c r="K74" s="870"/>
      <c r="L74" s="871"/>
    </row>
    <row r="75" spans="2:12" x14ac:dyDescent="0.25">
      <c r="B75" s="869"/>
      <c r="C75" s="887"/>
      <c r="D75" s="887"/>
      <c r="E75" s="887"/>
      <c r="F75" s="887"/>
      <c r="G75" s="871"/>
      <c r="H75" s="869"/>
      <c r="I75" s="870"/>
      <c r="J75" s="870"/>
      <c r="K75" s="870"/>
      <c r="L75" s="871"/>
    </row>
    <row r="76" spans="2:12" x14ac:dyDescent="0.25">
      <c r="B76" s="869"/>
      <c r="C76" s="887"/>
      <c r="D76" s="887"/>
      <c r="E76" s="887"/>
      <c r="F76" s="887"/>
      <c r="G76" s="871"/>
      <c r="H76" s="869"/>
      <c r="I76" s="870"/>
      <c r="J76" s="870"/>
      <c r="K76" s="870"/>
      <c r="L76" s="871"/>
    </row>
    <row r="77" spans="2:12" x14ac:dyDescent="0.25">
      <c r="B77" s="869"/>
      <c r="C77" s="887"/>
      <c r="D77" s="887"/>
      <c r="E77" s="887"/>
      <c r="F77" s="887"/>
      <c r="G77" s="871"/>
      <c r="H77" s="869"/>
      <c r="I77" s="870"/>
      <c r="J77" s="870"/>
      <c r="K77" s="870"/>
      <c r="L77" s="871"/>
    </row>
    <row r="78" spans="2:12" x14ac:dyDescent="0.25">
      <c r="B78" s="869"/>
      <c r="C78" s="887"/>
      <c r="D78" s="887"/>
      <c r="E78" s="887"/>
      <c r="F78" s="887"/>
      <c r="G78" s="871"/>
      <c r="H78" s="869"/>
      <c r="I78" s="870"/>
      <c r="J78" s="870"/>
      <c r="K78" s="870"/>
      <c r="L78" s="871"/>
    </row>
    <row r="79" spans="2:12" x14ac:dyDescent="0.25">
      <c r="B79" s="869"/>
      <c r="C79" s="887"/>
      <c r="D79" s="887"/>
      <c r="E79" s="887"/>
      <c r="F79" s="887"/>
      <c r="G79" s="871"/>
      <c r="H79" s="869"/>
      <c r="I79" s="870"/>
      <c r="J79" s="870"/>
      <c r="K79" s="870"/>
      <c r="L79" s="871"/>
    </row>
    <row r="80" spans="2:12" x14ac:dyDescent="0.25">
      <c r="B80" s="869"/>
      <c r="C80" s="887"/>
      <c r="D80" s="887"/>
      <c r="E80" s="887"/>
      <c r="F80" s="887"/>
      <c r="G80" s="871"/>
      <c r="H80" s="869"/>
      <c r="I80" s="870"/>
      <c r="J80" s="870"/>
      <c r="K80" s="870"/>
      <c r="L80" s="871"/>
    </row>
    <row r="81" spans="2:12" x14ac:dyDescent="0.25">
      <c r="B81" s="869"/>
      <c r="C81" s="887"/>
      <c r="D81" s="887"/>
      <c r="E81" s="887"/>
      <c r="F81" s="887"/>
      <c r="G81" s="871"/>
      <c r="H81" s="869"/>
      <c r="I81" s="870"/>
      <c r="J81" s="870"/>
      <c r="K81" s="870"/>
      <c r="L81" s="871"/>
    </row>
    <row r="82" spans="2:12" ht="37.15" customHeight="1" x14ac:dyDescent="0.25">
      <c r="B82" s="869"/>
      <c r="C82" s="887"/>
      <c r="D82" s="887"/>
      <c r="E82" s="887"/>
      <c r="F82" s="887"/>
      <c r="G82" s="871"/>
      <c r="H82" s="869"/>
      <c r="I82" s="870"/>
      <c r="J82" s="870"/>
      <c r="K82" s="870"/>
      <c r="L82" s="871"/>
    </row>
    <row r="83" spans="2:12" ht="15.75" thickBot="1" x14ac:dyDescent="0.3">
      <c r="B83" s="888"/>
      <c r="C83" s="889"/>
      <c r="D83" s="889"/>
      <c r="E83" s="889"/>
      <c r="F83" s="889"/>
      <c r="G83" s="890"/>
      <c r="H83" s="869"/>
      <c r="I83" s="870"/>
      <c r="J83" s="870"/>
      <c r="K83" s="870"/>
      <c r="L83" s="871"/>
    </row>
    <row r="84" spans="2:12" x14ac:dyDescent="0.25">
      <c r="B84" s="891" t="s">
        <v>1373</v>
      </c>
      <c r="C84" s="892"/>
      <c r="D84" s="892"/>
      <c r="E84" s="892"/>
      <c r="F84" s="892"/>
      <c r="G84" s="893"/>
      <c r="H84" s="897" t="s">
        <v>1374</v>
      </c>
      <c r="I84" s="898"/>
      <c r="J84" s="898"/>
      <c r="K84" s="898"/>
      <c r="L84" s="899"/>
    </row>
    <row r="85" spans="2:12" ht="15.75" thickBot="1" x14ac:dyDescent="0.3">
      <c r="B85" s="894"/>
      <c r="C85" s="895"/>
      <c r="D85" s="895"/>
      <c r="E85" s="895"/>
      <c r="F85" s="895"/>
      <c r="G85" s="896"/>
      <c r="H85" s="900"/>
      <c r="I85" s="901"/>
      <c r="J85" s="901"/>
      <c r="K85" s="901"/>
      <c r="L85" s="902"/>
    </row>
    <row r="86" spans="2:12" x14ac:dyDescent="0.25">
      <c r="B86" s="884" t="s">
        <v>503</v>
      </c>
      <c r="C86" s="885"/>
      <c r="D86" s="885"/>
      <c r="E86" s="885"/>
      <c r="F86" s="885"/>
      <c r="G86" s="886"/>
      <c r="H86" s="884" t="s">
        <v>504</v>
      </c>
      <c r="I86" s="885"/>
      <c r="J86" s="885"/>
      <c r="K86" s="885"/>
      <c r="L86" s="886"/>
    </row>
    <row r="87" spans="2:12" x14ac:dyDescent="0.25">
      <c r="B87" s="869"/>
      <c r="C87" s="887"/>
      <c r="D87" s="887"/>
      <c r="E87" s="887"/>
      <c r="F87" s="887"/>
      <c r="G87" s="871"/>
      <c r="H87" s="869"/>
      <c r="I87" s="870"/>
      <c r="J87" s="870"/>
      <c r="K87" s="870"/>
      <c r="L87" s="871"/>
    </row>
    <row r="88" spans="2:12" x14ac:dyDescent="0.25">
      <c r="B88" s="869"/>
      <c r="C88" s="887"/>
      <c r="D88" s="887"/>
      <c r="E88" s="887"/>
      <c r="F88" s="887"/>
      <c r="G88" s="871"/>
      <c r="H88" s="869"/>
      <c r="I88" s="870"/>
      <c r="J88" s="870"/>
      <c r="K88" s="870"/>
      <c r="L88" s="871"/>
    </row>
    <row r="89" spans="2:12" x14ac:dyDescent="0.25">
      <c r="B89" s="869"/>
      <c r="C89" s="887"/>
      <c r="D89" s="887"/>
      <c r="E89" s="887"/>
      <c r="F89" s="887"/>
      <c r="G89" s="871"/>
      <c r="H89" s="869"/>
      <c r="I89" s="870"/>
      <c r="J89" s="870"/>
      <c r="K89" s="870"/>
      <c r="L89" s="871"/>
    </row>
    <row r="90" spans="2:12" x14ac:dyDescent="0.25">
      <c r="B90" s="869"/>
      <c r="C90" s="887"/>
      <c r="D90" s="887"/>
      <c r="E90" s="887"/>
      <c r="F90" s="887"/>
      <c r="G90" s="871"/>
      <c r="H90" s="869"/>
      <c r="I90" s="870"/>
      <c r="J90" s="870"/>
      <c r="K90" s="870"/>
      <c r="L90" s="871"/>
    </row>
    <row r="91" spans="2:12" x14ac:dyDescent="0.25">
      <c r="B91" s="869"/>
      <c r="C91" s="887"/>
      <c r="D91" s="887"/>
      <c r="E91" s="887"/>
      <c r="F91" s="887"/>
      <c r="G91" s="871"/>
      <c r="H91" s="869"/>
      <c r="I91" s="870"/>
      <c r="J91" s="870"/>
      <c r="K91" s="870"/>
      <c r="L91" s="871"/>
    </row>
    <row r="92" spans="2:12" x14ac:dyDescent="0.25">
      <c r="B92" s="869"/>
      <c r="C92" s="887"/>
      <c r="D92" s="887"/>
      <c r="E92" s="887"/>
      <c r="F92" s="887"/>
      <c r="G92" s="871"/>
      <c r="H92" s="869"/>
      <c r="I92" s="870"/>
      <c r="J92" s="870"/>
      <c r="K92" s="870"/>
      <c r="L92" s="871"/>
    </row>
    <row r="93" spans="2:12" x14ac:dyDescent="0.25">
      <c r="B93" s="869"/>
      <c r="C93" s="887"/>
      <c r="D93" s="887"/>
      <c r="E93" s="887"/>
      <c r="F93" s="887"/>
      <c r="G93" s="871"/>
      <c r="H93" s="869"/>
      <c r="I93" s="870"/>
      <c r="J93" s="870"/>
      <c r="K93" s="870"/>
      <c r="L93" s="871"/>
    </row>
    <row r="94" spans="2:12" x14ac:dyDescent="0.25">
      <c r="B94" s="869"/>
      <c r="C94" s="887"/>
      <c r="D94" s="887"/>
      <c r="E94" s="887"/>
      <c r="F94" s="887"/>
      <c r="G94" s="871"/>
      <c r="H94" s="869"/>
      <c r="I94" s="870"/>
      <c r="J94" s="870"/>
      <c r="K94" s="870"/>
      <c r="L94" s="871"/>
    </row>
    <row r="95" spans="2:12" x14ac:dyDescent="0.25">
      <c r="B95" s="869"/>
      <c r="C95" s="887"/>
      <c r="D95" s="887"/>
      <c r="E95" s="887"/>
      <c r="F95" s="887"/>
      <c r="G95" s="871"/>
      <c r="H95" s="869"/>
      <c r="I95" s="870"/>
      <c r="J95" s="870"/>
      <c r="K95" s="870"/>
      <c r="L95" s="871"/>
    </row>
    <row r="96" spans="2:12" x14ac:dyDescent="0.25">
      <c r="B96" s="869"/>
      <c r="C96" s="887"/>
      <c r="D96" s="887"/>
      <c r="E96" s="887"/>
      <c r="F96" s="887"/>
      <c r="G96" s="871"/>
      <c r="H96" s="869"/>
      <c r="I96" s="870"/>
      <c r="J96" s="870"/>
      <c r="K96" s="870"/>
      <c r="L96" s="871"/>
    </row>
    <row r="97" spans="2:12" x14ac:dyDescent="0.25">
      <c r="B97" s="869"/>
      <c r="C97" s="887"/>
      <c r="D97" s="887"/>
      <c r="E97" s="887"/>
      <c r="F97" s="887"/>
      <c r="G97" s="871"/>
      <c r="H97" s="869"/>
      <c r="I97" s="870"/>
      <c r="J97" s="870"/>
      <c r="K97" s="870"/>
      <c r="L97" s="871"/>
    </row>
    <row r="98" spans="2:12" x14ac:dyDescent="0.25">
      <c r="B98" s="869"/>
      <c r="C98" s="887"/>
      <c r="D98" s="887"/>
      <c r="E98" s="887"/>
      <c r="F98" s="887"/>
      <c r="G98" s="871"/>
      <c r="H98" s="869"/>
      <c r="I98" s="870"/>
      <c r="J98" s="870"/>
      <c r="K98" s="870"/>
      <c r="L98" s="871"/>
    </row>
    <row r="99" spans="2:12" ht="15.75" thickBot="1" x14ac:dyDescent="0.3">
      <c r="B99" s="888"/>
      <c r="C99" s="889"/>
      <c r="D99" s="889"/>
      <c r="E99" s="889"/>
      <c r="F99" s="889"/>
      <c r="G99" s="890"/>
      <c r="H99" s="869"/>
      <c r="I99" s="870"/>
      <c r="J99" s="870"/>
      <c r="K99" s="870"/>
      <c r="L99" s="871"/>
    </row>
    <row r="100" spans="2:12" x14ac:dyDescent="0.25">
      <c r="B100" s="891" t="s">
        <v>1375</v>
      </c>
      <c r="C100" s="892"/>
      <c r="D100" s="892"/>
      <c r="E100" s="892"/>
      <c r="F100" s="892"/>
      <c r="G100" s="893"/>
      <c r="H100" s="897" t="s">
        <v>1376</v>
      </c>
      <c r="I100" s="898"/>
      <c r="J100" s="898"/>
      <c r="K100" s="898"/>
      <c r="L100" s="899"/>
    </row>
    <row r="101" spans="2:12" ht="15.75" thickBot="1" x14ac:dyDescent="0.3">
      <c r="B101" s="894"/>
      <c r="C101" s="895"/>
      <c r="D101" s="895"/>
      <c r="E101" s="895"/>
      <c r="F101" s="895"/>
      <c r="G101" s="896"/>
      <c r="H101" s="900"/>
      <c r="I101" s="901"/>
      <c r="J101" s="901"/>
      <c r="K101" s="901"/>
      <c r="L101" s="902"/>
    </row>
  </sheetData>
  <mergeCells count="31">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 ref="B38:G51"/>
    <mergeCell ref="H38:L51"/>
    <mergeCell ref="B70:G83"/>
    <mergeCell ref="H70:L83"/>
    <mergeCell ref="B52:G53"/>
    <mergeCell ref="H52:L53"/>
    <mergeCell ref="B54:G67"/>
    <mergeCell ref="H54:L67"/>
    <mergeCell ref="B68:G69"/>
    <mergeCell ref="H68:L69"/>
    <mergeCell ref="B86:G99"/>
    <mergeCell ref="H86:L99"/>
    <mergeCell ref="B100:G101"/>
    <mergeCell ref="H100:L101"/>
    <mergeCell ref="B84:G85"/>
    <mergeCell ref="H84:L85"/>
  </mergeCells>
  <pageMargins left="0.7" right="0.7" top="0.75" bottom="0.75" header="0.3" footer="0.3"/>
  <pageSetup paperSize="9" scale="65" orientation="portrait" r:id="rId1"/>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N28" sqref="N28"/>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2.5703125" style="129" customWidth="1"/>
    <col min="7" max="7" width="10" style="129" customWidth="1"/>
    <col min="8" max="8" width="9" style="129" customWidth="1"/>
    <col min="9" max="9" width="23.5703125" style="129" customWidth="1"/>
    <col min="10" max="10" width="13.7109375" style="129" customWidth="1"/>
    <col min="11" max="11" width="14.140625" style="129" customWidth="1"/>
    <col min="12" max="12" width="10" style="129" customWidth="1"/>
    <col min="13" max="13" width="12" style="129" hidden="1" customWidth="1"/>
    <col min="14" max="16384" width="12" style="129"/>
  </cols>
  <sheetData>
    <row r="1" spans="2:12" ht="27.75" customHeight="1" x14ac:dyDescent="0.25">
      <c r="B1" s="963" t="s">
        <v>251</v>
      </c>
      <c r="C1" s="854"/>
      <c r="D1" s="854"/>
      <c r="E1" s="854"/>
      <c r="F1" s="854"/>
      <c r="G1" s="854"/>
      <c r="H1" s="854"/>
      <c r="I1" s="854"/>
      <c r="J1" s="854"/>
      <c r="K1" s="854"/>
      <c r="L1" s="909"/>
    </row>
    <row r="2" spans="2:12" ht="11.25" customHeight="1" x14ac:dyDescent="0.25">
      <c r="B2" s="964"/>
      <c r="C2" s="855"/>
      <c r="D2" s="855"/>
      <c r="E2" s="855"/>
      <c r="F2" s="855"/>
      <c r="G2" s="855"/>
      <c r="H2" s="855"/>
      <c r="I2" s="855"/>
      <c r="J2" s="855"/>
      <c r="K2" s="855"/>
      <c r="L2" s="911"/>
    </row>
    <row r="3" spans="2:12" ht="24.95" customHeight="1" x14ac:dyDescent="0.25">
      <c r="B3" s="914" t="s">
        <v>289</v>
      </c>
      <c r="C3" s="912"/>
      <c r="D3" s="912"/>
      <c r="E3" s="913"/>
      <c r="F3" s="97">
        <v>44252</v>
      </c>
      <c r="G3" s="914" t="s">
        <v>290</v>
      </c>
      <c r="H3" s="912"/>
      <c r="I3" s="913"/>
      <c r="J3" s="915">
        <v>44258</v>
      </c>
      <c r="K3" s="965"/>
      <c r="L3" s="966"/>
    </row>
    <row r="4" spans="2:12" ht="24.95" customHeight="1" x14ac:dyDescent="0.25">
      <c r="B4" s="967" t="s">
        <v>250</v>
      </c>
      <c r="C4" s="916"/>
      <c r="D4" s="916"/>
      <c r="E4" s="916"/>
      <c r="F4" s="916"/>
      <c r="G4" s="916"/>
      <c r="H4" s="917"/>
      <c r="I4" s="338" t="s">
        <v>489</v>
      </c>
      <c r="J4" s="338" t="s">
        <v>2</v>
      </c>
      <c r="K4" s="867" t="s">
        <v>0</v>
      </c>
      <c r="L4" s="920"/>
    </row>
    <row r="5" spans="2:12" ht="24.95" customHeight="1" thickBot="1" x14ac:dyDescent="0.3">
      <c r="B5" s="968"/>
      <c r="C5" s="969"/>
      <c r="D5" s="969"/>
      <c r="E5" s="969"/>
      <c r="F5" s="969"/>
      <c r="G5" s="969"/>
      <c r="H5" s="970"/>
      <c r="I5" s="81" t="s">
        <v>490</v>
      </c>
      <c r="J5" s="132">
        <v>2</v>
      </c>
      <c r="K5" s="971" t="s">
        <v>291</v>
      </c>
      <c r="L5" s="972"/>
    </row>
    <row r="6" spans="2:12" ht="24.95" customHeight="1" thickBot="1" x14ac:dyDescent="0.3">
      <c r="B6" s="958" t="s">
        <v>509</v>
      </c>
      <c r="C6" s="959"/>
      <c r="D6" s="959"/>
      <c r="E6" s="959"/>
      <c r="F6" s="959"/>
      <c r="G6" s="959"/>
      <c r="H6" s="959"/>
      <c r="I6" s="959"/>
      <c r="J6" s="959"/>
      <c r="K6" s="959"/>
      <c r="L6" s="960"/>
    </row>
    <row r="7" spans="2:12" ht="15.75" customHeight="1" x14ac:dyDescent="0.25">
      <c r="B7" s="869" t="s">
        <v>452</v>
      </c>
      <c r="C7" s="870"/>
      <c r="D7" s="870"/>
      <c r="E7" s="870"/>
      <c r="F7" s="870"/>
      <c r="G7" s="871"/>
      <c r="H7" s="869" t="s">
        <v>453</v>
      </c>
      <c r="I7" s="870"/>
      <c r="J7" s="870"/>
      <c r="K7" s="870"/>
      <c r="L7" s="871"/>
    </row>
    <row r="8" spans="2:12" x14ac:dyDescent="0.25">
      <c r="B8" s="869"/>
      <c r="C8" s="870"/>
      <c r="D8" s="870"/>
      <c r="E8" s="870"/>
      <c r="F8" s="870"/>
      <c r="G8" s="871"/>
      <c r="H8" s="869"/>
      <c r="I8" s="870"/>
      <c r="J8" s="870"/>
      <c r="K8" s="870"/>
      <c r="L8" s="871"/>
    </row>
    <row r="9" spans="2:12" x14ac:dyDescent="0.25">
      <c r="B9" s="869"/>
      <c r="C9" s="870"/>
      <c r="D9" s="870"/>
      <c r="E9" s="870"/>
      <c r="F9" s="870"/>
      <c r="G9" s="871"/>
      <c r="H9" s="869"/>
      <c r="I9" s="870"/>
      <c r="J9" s="870"/>
      <c r="K9" s="870"/>
      <c r="L9" s="871"/>
    </row>
    <row r="10" spans="2:12" x14ac:dyDescent="0.25">
      <c r="B10" s="869"/>
      <c r="C10" s="870"/>
      <c r="D10" s="870"/>
      <c r="E10" s="870"/>
      <c r="F10" s="870"/>
      <c r="G10" s="871"/>
      <c r="H10" s="869"/>
      <c r="I10" s="870"/>
      <c r="J10" s="870"/>
      <c r="K10" s="870"/>
      <c r="L10" s="871"/>
    </row>
    <row r="11" spans="2:12" x14ac:dyDescent="0.25">
      <c r="B11" s="869"/>
      <c r="C11" s="870"/>
      <c r="D11" s="870"/>
      <c r="E11" s="870"/>
      <c r="F11" s="870"/>
      <c r="G11" s="871"/>
      <c r="H11" s="869"/>
      <c r="I11" s="870"/>
      <c r="J11" s="870"/>
      <c r="K11" s="870"/>
      <c r="L11" s="871"/>
    </row>
    <row r="12" spans="2:12" x14ac:dyDescent="0.25">
      <c r="B12" s="869"/>
      <c r="C12" s="870"/>
      <c r="D12" s="870"/>
      <c r="E12" s="870"/>
      <c r="F12" s="870"/>
      <c r="G12" s="871"/>
      <c r="H12" s="869"/>
      <c r="I12" s="870"/>
      <c r="J12" s="870"/>
      <c r="K12" s="870"/>
      <c r="L12" s="871"/>
    </row>
    <row r="13" spans="2:12" x14ac:dyDescent="0.25">
      <c r="B13" s="869"/>
      <c r="C13" s="870"/>
      <c r="D13" s="870"/>
      <c r="E13" s="870"/>
      <c r="F13" s="870"/>
      <c r="G13" s="871"/>
      <c r="H13" s="869"/>
      <c r="I13" s="870"/>
      <c r="J13" s="870"/>
      <c r="K13" s="870"/>
      <c r="L13" s="871"/>
    </row>
    <row r="14" spans="2:12" x14ac:dyDescent="0.25">
      <c r="B14" s="869"/>
      <c r="C14" s="870"/>
      <c r="D14" s="870"/>
      <c r="E14" s="870"/>
      <c r="F14" s="870"/>
      <c r="G14" s="871"/>
      <c r="H14" s="869"/>
      <c r="I14" s="870"/>
      <c r="J14" s="870"/>
      <c r="K14" s="870"/>
      <c r="L14" s="871"/>
    </row>
    <row r="15" spans="2:12" x14ac:dyDescent="0.25">
      <c r="B15" s="869"/>
      <c r="C15" s="870"/>
      <c r="D15" s="870"/>
      <c r="E15" s="870"/>
      <c r="F15" s="870"/>
      <c r="G15" s="871"/>
      <c r="H15" s="869"/>
      <c r="I15" s="870"/>
      <c r="J15" s="870"/>
      <c r="K15" s="870"/>
      <c r="L15" s="871"/>
    </row>
    <row r="16" spans="2:12" x14ac:dyDescent="0.25">
      <c r="B16" s="869"/>
      <c r="C16" s="870"/>
      <c r="D16" s="870"/>
      <c r="E16" s="870"/>
      <c r="F16" s="870"/>
      <c r="G16" s="871"/>
      <c r="H16" s="869"/>
      <c r="I16" s="870"/>
      <c r="J16" s="870"/>
      <c r="K16" s="870"/>
      <c r="L16" s="871"/>
    </row>
    <row r="17" spans="2:13" x14ac:dyDescent="0.25">
      <c r="B17" s="869"/>
      <c r="C17" s="870"/>
      <c r="D17" s="870"/>
      <c r="E17" s="870"/>
      <c r="F17" s="870"/>
      <c r="G17" s="871"/>
      <c r="H17" s="869"/>
      <c r="I17" s="870"/>
      <c r="J17" s="870"/>
      <c r="K17" s="870"/>
      <c r="L17" s="871"/>
    </row>
    <row r="18" spans="2:13" x14ac:dyDescent="0.25">
      <c r="B18" s="869"/>
      <c r="C18" s="870"/>
      <c r="D18" s="870"/>
      <c r="E18" s="870"/>
      <c r="F18" s="870"/>
      <c r="G18" s="871"/>
      <c r="H18" s="869"/>
      <c r="I18" s="870"/>
      <c r="J18" s="870"/>
      <c r="K18" s="870"/>
      <c r="L18" s="871"/>
    </row>
    <row r="19" spans="2:13" x14ac:dyDescent="0.25">
      <c r="B19" s="869"/>
      <c r="C19" s="870"/>
      <c r="D19" s="870"/>
      <c r="E19" s="870"/>
      <c r="F19" s="870"/>
      <c r="G19" s="871"/>
      <c r="H19" s="869"/>
      <c r="I19" s="870"/>
      <c r="J19" s="870"/>
      <c r="K19" s="870"/>
      <c r="L19" s="871"/>
    </row>
    <row r="20" spans="2:13" ht="15.75" thickBot="1" x14ac:dyDescent="0.3">
      <c r="B20" s="869"/>
      <c r="C20" s="870"/>
      <c r="D20" s="870"/>
      <c r="E20" s="870"/>
      <c r="F20" s="870"/>
      <c r="G20" s="871"/>
      <c r="H20" s="869"/>
      <c r="I20" s="870"/>
      <c r="J20" s="870"/>
      <c r="K20" s="870"/>
      <c r="L20" s="871"/>
    </row>
    <row r="21" spans="2:13" ht="15" customHeight="1" x14ac:dyDescent="0.25">
      <c r="B21" s="945" t="s">
        <v>1225</v>
      </c>
      <c r="C21" s="946"/>
      <c r="D21" s="946"/>
      <c r="E21" s="946"/>
      <c r="F21" s="946"/>
      <c r="G21" s="947"/>
      <c r="H21" s="945" t="s">
        <v>1226</v>
      </c>
      <c r="I21" s="946"/>
      <c r="J21" s="946"/>
      <c r="K21" s="946"/>
      <c r="L21" s="946"/>
      <c r="M21" s="961"/>
    </row>
    <row r="22" spans="2:13" ht="37.5" customHeight="1" thickBot="1" x14ac:dyDescent="0.3">
      <c r="B22" s="948"/>
      <c r="C22" s="949"/>
      <c r="D22" s="949"/>
      <c r="E22" s="949"/>
      <c r="F22" s="949"/>
      <c r="G22" s="950"/>
      <c r="H22" s="948"/>
      <c r="I22" s="949"/>
      <c r="J22" s="949"/>
      <c r="K22" s="949"/>
      <c r="L22" s="949"/>
      <c r="M22" s="962"/>
    </row>
    <row r="23" spans="2:13" ht="15.75" customHeight="1" x14ac:dyDescent="0.25">
      <c r="B23" s="884" t="s">
        <v>501</v>
      </c>
      <c r="C23" s="885"/>
      <c r="D23" s="885"/>
      <c r="E23" s="885"/>
      <c r="F23" s="885"/>
      <c r="G23" s="886"/>
      <c r="H23" s="884" t="s">
        <v>502</v>
      </c>
      <c r="I23" s="885"/>
      <c r="J23" s="885"/>
      <c r="K23" s="885"/>
      <c r="L23" s="886"/>
    </row>
    <row r="24" spans="2:13" x14ac:dyDescent="0.25">
      <c r="B24" s="869"/>
      <c r="C24" s="870"/>
      <c r="D24" s="870"/>
      <c r="E24" s="870"/>
      <c r="F24" s="870"/>
      <c r="G24" s="871"/>
      <c r="H24" s="869"/>
      <c r="I24" s="870"/>
      <c r="J24" s="870"/>
      <c r="K24" s="870"/>
      <c r="L24" s="871"/>
    </row>
    <row r="25" spans="2:13" x14ac:dyDescent="0.25">
      <c r="B25" s="869"/>
      <c r="C25" s="870"/>
      <c r="D25" s="870"/>
      <c r="E25" s="870"/>
      <c r="F25" s="870"/>
      <c r="G25" s="871"/>
      <c r="H25" s="869"/>
      <c r="I25" s="870"/>
      <c r="J25" s="870"/>
      <c r="K25" s="870"/>
      <c r="L25" s="871"/>
    </row>
    <row r="26" spans="2:13" x14ac:dyDescent="0.25">
      <c r="B26" s="869"/>
      <c r="C26" s="870"/>
      <c r="D26" s="870"/>
      <c r="E26" s="870"/>
      <c r="F26" s="870"/>
      <c r="G26" s="871"/>
      <c r="H26" s="869"/>
      <c r="I26" s="870"/>
      <c r="J26" s="870"/>
      <c r="K26" s="870"/>
      <c r="L26" s="871"/>
    </row>
    <row r="27" spans="2:13" x14ac:dyDescent="0.25">
      <c r="B27" s="869"/>
      <c r="C27" s="870"/>
      <c r="D27" s="870"/>
      <c r="E27" s="870"/>
      <c r="F27" s="870"/>
      <c r="G27" s="871"/>
      <c r="H27" s="869"/>
      <c r="I27" s="870"/>
      <c r="J27" s="870"/>
      <c r="K27" s="870"/>
      <c r="L27" s="871"/>
    </row>
    <row r="28" spans="2:13" x14ac:dyDescent="0.25">
      <c r="B28" s="869"/>
      <c r="C28" s="870"/>
      <c r="D28" s="870"/>
      <c r="E28" s="870"/>
      <c r="F28" s="870"/>
      <c r="G28" s="871"/>
      <c r="H28" s="869"/>
      <c r="I28" s="870"/>
      <c r="J28" s="870"/>
      <c r="K28" s="870"/>
      <c r="L28" s="871"/>
    </row>
    <row r="29" spans="2:13" x14ac:dyDescent="0.25">
      <c r="B29" s="869"/>
      <c r="C29" s="870"/>
      <c r="D29" s="870"/>
      <c r="E29" s="870"/>
      <c r="F29" s="870"/>
      <c r="G29" s="871"/>
      <c r="H29" s="869"/>
      <c r="I29" s="870"/>
      <c r="J29" s="870"/>
      <c r="K29" s="870"/>
      <c r="L29" s="871"/>
    </row>
    <row r="30" spans="2:13" x14ac:dyDescent="0.25">
      <c r="B30" s="869"/>
      <c r="C30" s="870"/>
      <c r="D30" s="870"/>
      <c r="E30" s="870"/>
      <c r="F30" s="870"/>
      <c r="G30" s="871"/>
      <c r="H30" s="869"/>
      <c r="I30" s="870"/>
      <c r="J30" s="870"/>
      <c r="K30" s="870"/>
      <c r="L30" s="871"/>
    </row>
    <row r="31" spans="2:13" x14ac:dyDescent="0.25">
      <c r="B31" s="869"/>
      <c r="C31" s="870"/>
      <c r="D31" s="870"/>
      <c r="E31" s="870"/>
      <c r="F31" s="870"/>
      <c r="G31" s="871"/>
      <c r="H31" s="869"/>
      <c r="I31" s="870"/>
      <c r="J31" s="870"/>
      <c r="K31" s="870"/>
      <c r="L31" s="871"/>
    </row>
    <row r="32" spans="2:13" x14ac:dyDescent="0.25">
      <c r="B32" s="869"/>
      <c r="C32" s="870"/>
      <c r="D32" s="870"/>
      <c r="E32" s="870"/>
      <c r="F32" s="870"/>
      <c r="G32" s="871"/>
      <c r="H32" s="869"/>
      <c r="I32" s="870"/>
      <c r="J32" s="870"/>
      <c r="K32" s="870"/>
      <c r="L32" s="871"/>
    </row>
    <row r="33" spans="2:14" x14ac:dyDescent="0.25">
      <c r="B33" s="869"/>
      <c r="C33" s="870"/>
      <c r="D33" s="870"/>
      <c r="E33" s="870"/>
      <c r="F33" s="870"/>
      <c r="G33" s="871"/>
      <c r="H33" s="869"/>
      <c r="I33" s="870"/>
      <c r="J33" s="870"/>
      <c r="K33" s="870"/>
      <c r="L33" s="871"/>
      <c r="N33" s="332"/>
    </row>
    <row r="34" spans="2:14" x14ac:dyDescent="0.25">
      <c r="B34" s="869"/>
      <c r="C34" s="870"/>
      <c r="D34" s="870"/>
      <c r="E34" s="870"/>
      <c r="F34" s="870"/>
      <c r="G34" s="871"/>
      <c r="H34" s="869"/>
      <c r="I34" s="870"/>
      <c r="J34" s="870"/>
      <c r="K34" s="870"/>
      <c r="L34" s="871"/>
    </row>
    <row r="35" spans="2:14" x14ac:dyDescent="0.25">
      <c r="B35" s="869"/>
      <c r="C35" s="870"/>
      <c r="D35" s="870"/>
      <c r="E35" s="870"/>
      <c r="F35" s="870"/>
      <c r="G35" s="871"/>
      <c r="H35" s="869"/>
      <c r="I35" s="870"/>
      <c r="J35" s="870"/>
      <c r="K35" s="870"/>
      <c r="L35" s="871"/>
      <c r="N35" s="314"/>
    </row>
    <row r="36" spans="2:14" ht="15.75" thickBot="1" x14ac:dyDescent="0.3">
      <c r="B36" s="869"/>
      <c r="C36" s="870"/>
      <c r="D36" s="870"/>
      <c r="E36" s="870"/>
      <c r="F36" s="870"/>
      <c r="G36" s="871"/>
      <c r="H36" s="869"/>
      <c r="I36" s="870"/>
      <c r="J36" s="870"/>
      <c r="K36" s="870"/>
      <c r="L36" s="871"/>
    </row>
    <row r="37" spans="2:14" ht="15" customHeight="1" x14ac:dyDescent="0.25">
      <c r="B37" s="945" t="s">
        <v>1227</v>
      </c>
      <c r="C37" s="946"/>
      <c r="D37" s="946"/>
      <c r="E37" s="946"/>
      <c r="F37" s="946"/>
      <c r="G37" s="947"/>
      <c r="H37" s="945" t="s">
        <v>1228</v>
      </c>
      <c r="I37" s="946"/>
      <c r="J37" s="946"/>
      <c r="K37" s="946"/>
      <c r="L37" s="946"/>
      <c r="M37" s="943"/>
    </row>
    <row r="38" spans="2:14" ht="35.25" customHeight="1" thickBot="1" x14ac:dyDescent="0.3">
      <c r="B38" s="948"/>
      <c r="C38" s="949"/>
      <c r="D38" s="949"/>
      <c r="E38" s="949"/>
      <c r="F38" s="949"/>
      <c r="G38" s="950"/>
      <c r="H38" s="948"/>
      <c r="I38" s="949"/>
      <c r="J38" s="949"/>
      <c r="K38" s="949"/>
      <c r="L38" s="949"/>
      <c r="M38" s="944"/>
    </row>
    <row r="39" spans="2:14" ht="26.25" customHeight="1" thickBot="1" x14ac:dyDescent="0.3">
      <c r="B39" s="951" t="s">
        <v>510</v>
      </c>
      <c r="C39" s="952"/>
      <c r="D39" s="952"/>
      <c r="E39" s="952"/>
      <c r="F39" s="952"/>
      <c r="G39" s="952"/>
      <c r="H39" s="952"/>
      <c r="I39" s="952"/>
      <c r="J39" s="952"/>
      <c r="K39" s="952"/>
      <c r="L39" s="953"/>
      <c r="M39" s="259"/>
    </row>
    <row r="40" spans="2:14" x14ac:dyDescent="0.25">
      <c r="B40" s="884" t="s">
        <v>503</v>
      </c>
      <c r="C40" s="885"/>
      <c r="D40" s="885"/>
      <c r="E40" s="885"/>
      <c r="F40" s="885"/>
      <c r="G40" s="886"/>
      <c r="H40" s="884" t="s">
        <v>504</v>
      </c>
      <c r="I40" s="885"/>
      <c r="J40" s="885"/>
      <c r="K40" s="885"/>
      <c r="L40" s="886"/>
    </row>
    <row r="41" spans="2:14" x14ac:dyDescent="0.25">
      <c r="B41" s="869"/>
      <c r="C41" s="870"/>
      <c r="D41" s="870"/>
      <c r="E41" s="870"/>
      <c r="F41" s="870"/>
      <c r="G41" s="871"/>
      <c r="H41" s="869"/>
      <c r="I41" s="870"/>
      <c r="J41" s="870"/>
      <c r="K41" s="870"/>
      <c r="L41" s="871"/>
    </row>
    <row r="42" spans="2:14" x14ac:dyDescent="0.25">
      <c r="B42" s="869"/>
      <c r="C42" s="870"/>
      <c r="D42" s="870"/>
      <c r="E42" s="870"/>
      <c r="F42" s="870"/>
      <c r="G42" s="871"/>
      <c r="H42" s="869"/>
      <c r="I42" s="870"/>
      <c r="J42" s="870"/>
      <c r="K42" s="870"/>
      <c r="L42" s="871"/>
    </row>
    <row r="43" spans="2:14" x14ac:dyDescent="0.25">
      <c r="B43" s="869"/>
      <c r="C43" s="870"/>
      <c r="D43" s="870"/>
      <c r="E43" s="870"/>
      <c r="F43" s="870"/>
      <c r="G43" s="871"/>
      <c r="H43" s="869"/>
      <c r="I43" s="870"/>
      <c r="J43" s="870"/>
      <c r="K43" s="870"/>
      <c r="L43" s="871"/>
    </row>
    <row r="44" spans="2:14" x14ac:dyDescent="0.25">
      <c r="B44" s="869"/>
      <c r="C44" s="870"/>
      <c r="D44" s="870"/>
      <c r="E44" s="870"/>
      <c r="F44" s="870"/>
      <c r="G44" s="871"/>
      <c r="H44" s="869"/>
      <c r="I44" s="870"/>
      <c r="J44" s="870"/>
      <c r="K44" s="870"/>
      <c r="L44" s="871"/>
    </row>
    <row r="45" spans="2:14" x14ac:dyDescent="0.25">
      <c r="B45" s="869"/>
      <c r="C45" s="870"/>
      <c r="D45" s="870"/>
      <c r="E45" s="870"/>
      <c r="F45" s="870"/>
      <c r="G45" s="871"/>
      <c r="H45" s="869"/>
      <c r="I45" s="870"/>
      <c r="J45" s="870"/>
      <c r="K45" s="870"/>
      <c r="L45" s="871"/>
    </row>
    <row r="46" spans="2:14" x14ac:dyDescent="0.25">
      <c r="B46" s="869"/>
      <c r="C46" s="870"/>
      <c r="D46" s="870"/>
      <c r="E46" s="870"/>
      <c r="F46" s="870"/>
      <c r="G46" s="871"/>
      <c r="H46" s="869"/>
      <c r="I46" s="870"/>
      <c r="J46" s="870"/>
      <c r="K46" s="870"/>
      <c r="L46" s="871"/>
    </row>
    <row r="47" spans="2:14" x14ac:dyDescent="0.25">
      <c r="B47" s="869"/>
      <c r="C47" s="870"/>
      <c r="D47" s="870"/>
      <c r="E47" s="870"/>
      <c r="F47" s="870"/>
      <c r="G47" s="871"/>
      <c r="H47" s="869"/>
      <c r="I47" s="870"/>
      <c r="J47" s="870"/>
      <c r="K47" s="870"/>
      <c r="L47" s="871"/>
    </row>
    <row r="48" spans="2:14" x14ac:dyDescent="0.25">
      <c r="B48" s="869"/>
      <c r="C48" s="870"/>
      <c r="D48" s="870"/>
      <c r="E48" s="870"/>
      <c r="F48" s="870"/>
      <c r="G48" s="871"/>
      <c r="H48" s="869"/>
      <c r="I48" s="870"/>
      <c r="J48" s="870"/>
      <c r="K48" s="870"/>
      <c r="L48" s="871"/>
    </row>
    <row r="49" spans="2:13" x14ac:dyDescent="0.25">
      <c r="B49" s="869"/>
      <c r="C49" s="870"/>
      <c r="D49" s="870"/>
      <c r="E49" s="870"/>
      <c r="F49" s="870"/>
      <c r="G49" s="871"/>
      <c r="H49" s="869"/>
      <c r="I49" s="870"/>
      <c r="J49" s="870"/>
      <c r="K49" s="870"/>
      <c r="L49" s="871"/>
    </row>
    <row r="50" spans="2:13" x14ac:dyDescent="0.25">
      <c r="B50" s="869"/>
      <c r="C50" s="870"/>
      <c r="D50" s="870"/>
      <c r="E50" s="870"/>
      <c r="F50" s="870"/>
      <c r="G50" s="871"/>
      <c r="H50" s="869"/>
      <c r="I50" s="870"/>
      <c r="J50" s="870"/>
      <c r="K50" s="870"/>
      <c r="L50" s="871"/>
    </row>
    <row r="51" spans="2:13" x14ac:dyDescent="0.25">
      <c r="B51" s="869"/>
      <c r="C51" s="870"/>
      <c r="D51" s="870"/>
      <c r="E51" s="870"/>
      <c r="F51" s="870"/>
      <c r="G51" s="871"/>
      <c r="H51" s="869"/>
      <c r="I51" s="870"/>
      <c r="J51" s="870"/>
      <c r="K51" s="870"/>
      <c r="L51" s="871"/>
    </row>
    <row r="52" spans="2:13" x14ac:dyDescent="0.25">
      <c r="B52" s="869"/>
      <c r="C52" s="870"/>
      <c r="D52" s="870"/>
      <c r="E52" s="870"/>
      <c r="F52" s="870"/>
      <c r="G52" s="871"/>
      <c r="H52" s="869"/>
      <c r="I52" s="870"/>
      <c r="J52" s="870"/>
      <c r="K52" s="870"/>
      <c r="L52" s="871"/>
    </row>
    <row r="53" spans="2:13" ht="15.75" thickBot="1" x14ac:dyDescent="0.3">
      <c r="B53" s="869"/>
      <c r="C53" s="870"/>
      <c r="D53" s="870"/>
      <c r="E53" s="870"/>
      <c r="F53" s="870"/>
      <c r="G53" s="871"/>
      <c r="H53" s="869"/>
      <c r="I53" s="870"/>
      <c r="J53" s="870"/>
      <c r="K53" s="870"/>
      <c r="L53" s="871"/>
    </row>
    <row r="54" spans="2:13" ht="15" customHeight="1" x14ac:dyDescent="0.25">
      <c r="B54" s="945" t="s">
        <v>1229</v>
      </c>
      <c r="C54" s="946"/>
      <c r="D54" s="946"/>
      <c r="E54" s="946"/>
      <c r="F54" s="946"/>
      <c r="G54" s="947"/>
      <c r="H54" s="954" t="s">
        <v>1230</v>
      </c>
      <c r="I54" s="955"/>
      <c r="J54" s="955"/>
      <c r="K54" s="955"/>
      <c r="L54" s="955"/>
      <c r="M54" s="943"/>
    </row>
    <row r="55" spans="2:13" ht="36" customHeight="1" thickBot="1" x14ac:dyDescent="0.3">
      <c r="B55" s="948"/>
      <c r="C55" s="949"/>
      <c r="D55" s="949"/>
      <c r="E55" s="949"/>
      <c r="F55" s="949"/>
      <c r="G55" s="950"/>
      <c r="H55" s="956"/>
      <c r="I55" s="957"/>
      <c r="J55" s="957"/>
      <c r="K55" s="957"/>
      <c r="L55" s="957"/>
      <c r="M55" s="944"/>
    </row>
    <row r="56" spans="2:13" ht="15" customHeight="1" x14ac:dyDescent="0.25">
      <c r="B56" s="884" t="s">
        <v>503</v>
      </c>
      <c r="C56" s="885"/>
      <c r="D56" s="885"/>
      <c r="E56" s="885"/>
      <c r="F56" s="885"/>
      <c r="G56" s="886"/>
      <c r="H56" s="884" t="s">
        <v>504</v>
      </c>
      <c r="I56" s="885"/>
      <c r="J56" s="885"/>
      <c r="K56" s="885"/>
      <c r="L56" s="886"/>
    </row>
    <row r="57" spans="2:13" ht="15" customHeight="1" x14ac:dyDescent="0.25">
      <c r="B57" s="869"/>
      <c r="C57" s="870"/>
      <c r="D57" s="870"/>
      <c r="E57" s="870"/>
      <c r="F57" s="870"/>
      <c r="G57" s="871"/>
      <c r="H57" s="869"/>
      <c r="I57" s="870"/>
      <c r="J57" s="870"/>
      <c r="K57" s="870"/>
      <c r="L57" s="871"/>
    </row>
    <row r="58" spans="2:13" ht="15" customHeight="1" x14ac:dyDescent="0.25">
      <c r="B58" s="869"/>
      <c r="C58" s="870"/>
      <c r="D58" s="870"/>
      <c r="E58" s="870"/>
      <c r="F58" s="870"/>
      <c r="G58" s="871"/>
      <c r="H58" s="869"/>
      <c r="I58" s="870"/>
      <c r="J58" s="870"/>
      <c r="K58" s="870"/>
      <c r="L58" s="871"/>
    </row>
    <row r="59" spans="2:13" ht="15" customHeight="1" x14ac:dyDescent="0.25">
      <c r="B59" s="869"/>
      <c r="C59" s="870"/>
      <c r="D59" s="870"/>
      <c r="E59" s="870"/>
      <c r="F59" s="870"/>
      <c r="G59" s="871"/>
      <c r="H59" s="869"/>
      <c r="I59" s="870"/>
      <c r="J59" s="870"/>
      <c r="K59" s="870"/>
      <c r="L59" s="871"/>
    </row>
    <row r="60" spans="2:13" ht="15" customHeight="1" x14ac:dyDescent="0.25">
      <c r="B60" s="869"/>
      <c r="C60" s="870"/>
      <c r="D60" s="870"/>
      <c r="E60" s="870"/>
      <c r="F60" s="870"/>
      <c r="G60" s="871"/>
      <c r="H60" s="869"/>
      <c r="I60" s="870"/>
      <c r="J60" s="870"/>
      <c r="K60" s="870"/>
      <c r="L60" s="871"/>
    </row>
    <row r="61" spans="2:13" ht="15" customHeight="1" x14ac:dyDescent="0.25">
      <c r="B61" s="869"/>
      <c r="C61" s="870"/>
      <c r="D61" s="870"/>
      <c r="E61" s="870"/>
      <c r="F61" s="870"/>
      <c r="G61" s="871"/>
      <c r="H61" s="869"/>
      <c r="I61" s="870"/>
      <c r="J61" s="870"/>
      <c r="K61" s="870"/>
      <c r="L61" s="871"/>
    </row>
    <row r="62" spans="2:13" ht="15" customHeight="1" x14ac:dyDescent="0.25">
      <c r="B62" s="869"/>
      <c r="C62" s="870"/>
      <c r="D62" s="870"/>
      <c r="E62" s="870"/>
      <c r="F62" s="870"/>
      <c r="G62" s="871"/>
      <c r="H62" s="869"/>
      <c r="I62" s="870"/>
      <c r="J62" s="870"/>
      <c r="K62" s="870"/>
      <c r="L62" s="871"/>
    </row>
    <row r="63" spans="2:13" ht="15" customHeight="1" x14ac:dyDescent="0.25">
      <c r="B63" s="869"/>
      <c r="C63" s="870"/>
      <c r="D63" s="870"/>
      <c r="E63" s="870"/>
      <c r="F63" s="870"/>
      <c r="G63" s="871"/>
      <c r="H63" s="869"/>
      <c r="I63" s="870"/>
      <c r="J63" s="870"/>
      <c r="K63" s="870"/>
      <c r="L63" s="871"/>
    </row>
    <row r="64" spans="2:13" ht="15" customHeight="1" x14ac:dyDescent="0.25">
      <c r="B64" s="869"/>
      <c r="C64" s="870"/>
      <c r="D64" s="870"/>
      <c r="E64" s="870"/>
      <c r="F64" s="870"/>
      <c r="G64" s="871"/>
      <c r="H64" s="869"/>
      <c r="I64" s="870"/>
      <c r="J64" s="870"/>
      <c r="K64" s="870"/>
      <c r="L64" s="871"/>
    </row>
    <row r="65" spans="2:15" ht="15" customHeight="1" x14ac:dyDescent="0.25">
      <c r="B65" s="869"/>
      <c r="C65" s="870"/>
      <c r="D65" s="870"/>
      <c r="E65" s="870"/>
      <c r="F65" s="870"/>
      <c r="G65" s="871"/>
      <c r="H65" s="869"/>
      <c r="I65" s="870"/>
      <c r="J65" s="870"/>
      <c r="K65" s="870"/>
      <c r="L65" s="871"/>
    </row>
    <row r="66" spans="2:15" ht="15" customHeight="1" x14ac:dyDescent="0.25">
      <c r="B66" s="869"/>
      <c r="C66" s="870"/>
      <c r="D66" s="870"/>
      <c r="E66" s="870"/>
      <c r="F66" s="870"/>
      <c r="G66" s="871"/>
      <c r="H66" s="869"/>
      <c r="I66" s="870"/>
      <c r="J66" s="870"/>
      <c r="K66" s="870"/>
      <c r="L66" s="871"/>
      <c r="O66" s="110"/>
    </row>
    <row r="67" spans="2:15" ht="15" customHeight="1" x14ac:dyDescent="0.25">
      <c r="B67" s="869"/>
      <c r="C67" s="870"/>
      <c r="D67" s="870"/>
      <c r="E67" s="870"/>
      <c r="F67" s="870"/>
      <c r="G67" s="871"/>
      <c r="H67" s="869"/>
      <c r="I67" s="870"/>
      <c r="J67" s="870"/>
      <c r="K67" s="870"/>
      <c r="L67" s="871"/>
    </row>
    <row r="68" spans="2:15" ht="15" customHeight="1" x14ac:dyDescent="0.25">
      <c r="B68" s="869"/>
      <c r="C68" s="870"/>
      <c r="D68" s="870"/>
      <c r="E68" s="870"/>
      <c r="F68" s="870"/>
      <c r="G68" s="871"/>
      <c r="H68" s="869"/>
      <c r="I68" s="870"/>
      <c r="J68" s="870"/>
      <c r="K68" s="870"/>
      <c r="L68" s="871"/>
    </row>
    <row r="69" spans="2:15" ht="15.75" customHeight="1" thickBot="1" x14ac:dyDescent="0.3">
      <c r="B69" s="869"/>
      <c r="C69" s="870"/>
      <c r="D69" s="870"/>
      <c r="E69" s="870"/>
      <c r="F69" s="870"/>
      <c r="G69" s="871"/>
      <c r="H69" s="869"/>
      <c r="I69" s="870"/>
      <c r="J69" s="870"/>
      <c r="K69" s="870"/>
      <c r="L69" s="871"/>
    </row>
    <row r="70" spans="2:15" ht="23.25" customHeight="1" x14ac:dyDescent="0.25">
      <c r="B70" s="945" t="s">
        <v>1231</v>
      </c>
      <c r="C70" s="946"/>
      <c r="D70" s="946"/>
      <c r="E70" s="946"/>
      <c r="F70" s="946"/>
      <c r="G70" s="947"/>
      <c r="H70" s="933" t="s">
        <v>1232</v>
      </c>
      <c r="I70" s="934"/>
      <c r="J70" s="934"/>
      <c r="K70" s="934"/>
      <c r="L70" s="934"/>
      <c r="M70" s="943"/>
    </row>
    <row r="71" spans="2:15" ht="25.5" customHeight="1" thickBot="1" x14ac:dyDescent="0.3">
      <c r="B71" s="948"/>
      <c r="C71" s="949"/>
      <c r="D71" s="949"/>
      <c r="E71" s="949"/>
      <c r="F71" s="949"/>
      <c r="G71" s="950"/>
      <c r="H71" s="935"/>
      <c r="I71" s="936"/>
      <c r="J71" s="936"/>
      <c r="K71" s="936"/>
      <c r="L71" s="936"/>
      <c r="M71" s="944"/>
    </row>
    <row r="72" spans="2:15" ht="25.5" customHeight="1" thickBot="1" x14ac:dyDescent="0.3">
      <c r="B72" s="951" t="s">
        <v>511</v>
      </c>
      <c r="C72" s="952"/>
      <c r="D72" s="952"/>
      <c r="E72" s="952"/>
      <c r="F72" s="952"/>
      <c r="G72" s="952"/>
      <c r="H72" s="952"/>
      <c r="I72" s="952"/>
      <c r="J72" s="952"/>
      <c r="K72" s="952"/>
      <c r="L72" s="953"/>
    </row>
    <row r="73" spans="2:15" x14ac:dyDescent="0.25">
      <c r="B73" s="884" t="s">
        <v>503</v>
      </c>
      <c r="C73" s="885"/>
      <c r="D73" s="885"/>
      <c r="E73" s="885"/>
      <c r="F73" s="885"/>
      <c r="G73" s="886"/>
      <c r="H73" s="884" t="s">
        <v>504</v>
      </c>
      <c r="I73" s="885"/>
      <c r="J73" s="885"/>
      <c r="K73" s="885"/>
      <c r="L73" s="886"/>
    </row>
    <row r="74" spans="2:15" x14ac:dyDescent="0.25">
      <c r="B74" s="869"/>
      <c r="C74" s="870"/>
      <c r="D74" s="870"/>
      <c r="E74" s="870"/>
      <c r="F74" s="870"/>
      <c r="G74" s="871"/>
      <c r="H74" s="869"/>
      <c r="I74" s="870"/>
      <c r="J74" s="870"/>
      <c r="K74" s="870"/>
      <c r="L74" s="871"/>
    </row>
    <row r="75" spans="2:15" x14ac:dyDescent="0.25">
      <c r="B75" s="869"/>
      <c r="C75" s="870"/>
      <c r="D75" s="870"/>
      <c r="E75" s="870"/>
      <c r="F75" s="870"/>
      <c r="G75" s="871"/>
      <c r="H75" s="869"/>
      <c r="I75" s="870"/>
      <c r="J75" s="870"/>
      <c r="K75" s="870"/>
      <c r="L75" s="871"/>
    </row>
    <row r="76" spans="2:15" x14ac:dyDescent="0.25">
      <c r="B76" s="869"/>
      <c r="C76" s="870"/>
      <c r="D76" s="870"/>
      <c r="E76" s="870"/>
      <c r="F76" s="870"/>
      <c r="G76" s="871"/>
      <c r="H76" s="869"/>
      <c r="I76" s="870"/>
      <c r="J76" s="870"/>
      <c r="K76" s="870"/>
      <c r="L76" s="871"/>
    </row>
    <row r="77" spans="2:15" x14ac:dyDescent="0.25">
      <c r="B77" s="869"/>
      <c r="C77" s="870"/>
      <c r="D77" s="870"/>
      <c r="E77" s="870"/>
      <c r="F77" s="870"/>
      <c r="G77" s="871"/>
      <c r="H77" s="869"/>
      <c r="I77" s="870"/>
      <c r="J77" s="870"/>
      <c r="K77" s="870"/>
      <c r="L77" s="871"/>
    </row>
    <row r="78" spans="2:15" x14ac:dyDescent="0.25">
      <c r="B78" s="869"/>
      <c r="C78" s="870"/>
      <c r="D78" s="870"/>
      <c r="E78" s="870"/>
      <c r="F78" s="870"/>
      <c r="G78" s="871"/>
      <c r="H78" s="869"/>
      <c r="I78" s="870"/>
      <c r="J78" s="870"/>
      <c r="K78" s="870"/>
      <c r="L78" s="871"/>
    </row>
    <row r="79" spans="2:15" x14ac:dyDescent="0.25">
      <c r="B79" s="869"/>
      <c r="C79" s="870"/>
      <c r="D79" s="870"/>
      <c r="E79" s="870"/>
      <c r="F79" s="870"/>
      <c r="G79" s="871"/>
      <c r="H79" s="869"/>
      <c r="I79" s="870"/>
      <c r="J79" s="870"/>
      <c r="K79" s="870"/>
      <c r="L79" s="871"/>
    </row>
    <row r="80" spans="2:15" x14ac:dyDescent="0.25">
      <c r="B80" s="869"/>
      <c r="C80" s="870"/>
      <c r="D80" s="870"/>
      <c r="E80" s="870"/>
      <c r="F80" s="870"/>
      <c r="G80" s="871"/>
      <c r="H80" s="869"/>
      <c r="I80" s="870"/>
      <c r="J80" s="870"/>
      <c r="K80" s="870"/>
      <c r="L80" s="871"/>
    </row>
    <row r="81" spans="2:13" x14ac:dyDescent="0.25">
      <c r="B81" s="869"/>
      <c r="C81" s="870"/>
      <c r="D81" s="870"/>
      <c r="E81" s="870"/>
      <c r="F81" s="870"/>
      <c r="G81" s="871"/>
      <c r="H81" s="869"/>
      <c r="I81" s="870"/>
      <c r="J81" s="870"/>
      <c r="K81" s="870"/>
      <c r="L81" s="871"/>
    </row>
    <row r="82" spans="2:13" x14ac:dyDescent="0.25">
      <c r="B82" s="869"/>
      <c r="C82" s="870"/>
      <c r="D82" s="870"/>
      <c r="E82" s="870"/>
      <c r="F82" s="870"/>
      <c r="G82" s="871"/>
      <c r="H82" s="869"/>
      <c r="I82" s="870"/>
      <c r="J82" s="870"/>
      <c r="K82" s="870"/>
      <c r="L82" s="871"/>
    </row>
    <row r="83" spans="2:13" x14ac:dyDescent="0.25">
      <c r="B83" s="869"/>
      <c r="C83" s="870"/>
      <c r="D83" s="870"/>
      <c r="E83" s="870"/>
      <c r="F83" s="870"/>
      <c r="G83" s="871"/>
      <c r="H83" s="869"/>
      <c r="I83" s="870"/>
      <c r="J83" s="870"/>
      <c r="K83" s="870"/>
      <c r="L83" s="871"/>
    </row>
    <row r="84" spans="2:13" x14ac:dyDescent="0.25">
      <c r="B84" s="869"/>
      <c r="C84" s="870"/>
      <c r="D84" s="870"/>
      <c r="E84" s="870"/>
      <c r="F84" s="870"/>
      <c r="G84" s="871"/>
      <c r="H84" s="869"/>
      <c r="I84" s="870"/>
      <c r="J84" s="870"/>
      <c r="K84" s="870"/>
      <c r="L84" s="871"/>
    </row>
    <row r="85" spans="2:13" x14ac:dyDescent="0.25">
      <c r="B85" s="869"/>
      <c r="C85" s="870"/>
      <c r="D85" s="870"/>
      <c r="E85" s="870"/>
      <c r="F85" s="870"/>
      <c r="G85" s="871"/>
      <c r="H85" s="869"/>
      <c r="I85" s="870"/>
      <c r="J85" s="870"/>
      <c r="K85" s="870"/>
      <c r="L85" s="871"/>
    </row>
    <row r="86" spans="2:13" x14ac:dyDescent="0.25">
      <c r="B86" s="869"/>
      <c r="C86" s="870"/>
      <c r="D86" s="870"/>
      <c r="E86" s="870"/>
      <c r="F86" s="870"/>
      <c r="G86" s="871"/>
      <c r="H86" s="869"/>
      <c r="I86" s="870"/>
      <c r="J86" s="870"/>
      <c r="K86" s="870"/>
      <c r="L86" s="871"/>
    </row>
    <row r="87" spans="2:13" ht="24.75" customHeight="1" x14ac:dyDescent="0.25">
      <c r="B87" s="937" t="s">
        <v>1233</v>
      </c>
      <c r="C87" s="938"/>
      <c r="D87" s="938"/>
      <c r="E87" s="938"/>
      <c r="F87" s="938"/>
      <c r="G87" s="938"/>
      <c r="H87" s="938"/>
      <c r="I87" s="938"/>
      <c r="J87" s="938"/>
      <c r="K87" s="938"/>
      <c r="L87" s="938"/>
      <c r="M87" s="939"/>
    </row>
    <row r="88" spans="2:13" ht="21" customHeight="1" thickBot="1" x14ac:dyDescent="0.3">
      <c r="B88" s="940"/>
      <c r="C88" s="941"/>
      <c r="D88" s="941"/>
      <c r="E88" s="941"/>
      <c r="F88" s="941"/>
      <c r="G88" s="941"/>
      <c r="H88" s="941"/>
      <c r="I88" s="941"/>
      <c r="J88" s="941"/>
      <c r="K88" s="941"/>
      <c r="L88" s="941"/>
      <c r="M88" s="942"/>
    </row>
    <row r="89" spans="2:13" x14ac:dyDescent="0.25">
      <c r="B89" s="884"/>
      <c r="C89" s="885"/>
      <c r="D89" s="885"/>
      <c r="E89" s="885"/>
      <c r="F89" s="885"/>
      <c r="G89" s="886"/>
      <c r="H89" s="884"/>
      <c r="I89" s="885"/>
      <c r="J89" s="885"/>
      <c r="K89" s="885"/>
      <c r="L89" s="886"/>
    </row>
    <row r="90" spans="2:13" x14ac:dyDescent="0.25">
      <c r="B90" s="869"/>
      <c r="C90" s="870"/>
      <c r="D90" s="870"/>
      <c r="E90" s="870"/>
      <c r="F90" s="870"/>
      <c r="G90" s="871"/>
      <c r="H90" s="869"/>
      <c r="I90" s="870"/>
      <c r="J90" s="870"/>
      <c r="K90" s="870"/>
      <c r="L90" s="871"/>
    </row>
    <row r="91" spans="2:13" x14ac:dyDescent="0.25">
      <c r="B91" s="869"/>
      <c r="C91" s="870"/>
      <c r="D91" s="870"/>
      <c r="E91" s="870"/>
      <c r="F91" s="870"/>
      <c r="G91" s="871"/>
      <c r="H91" s="869"/>
      <c r="I91" s="870"/>
      <c r="J91" s="870"/>
      <c r="K91" s="870"/>
      <c r="L91" s="871"/>
    </row>
    <row r="92" spans="2:13" x14ac:dyDescent="0.25">
      <c r="B92" s="869"/>
      <c r="C92" s="870"/>
      <c r="D92" s="870"/>
      <c r="E92" s="870"/>
      <c r="F92" s="870"/>
      <c r="G92" s="871"/>
      <c r="H92" s="869"/>
      <c r="I92" s="870"/>
      <c r="J92" s="870"/>
      <c r="K92" s="870"/>
      <c r="L92" s="871"/>
    </row>
    <row r="93" spans="2:13" x14ac:dyDescent="0.25">
      <c r="B93" s="869"/>
      <c r="C93" s="870"/>
      <c r="D93" s="870"/>
      <c r="E93" s="870"/>
      <c r="F93" s="870"/>
      <c r="G93" s="871"/>
      <c r="H93" s="869"/>
      <c r="I93" s="870"/>
      <c r="J93" s="870"/>
      <c r="K93" s="870"/>
      <c r="L93" s="871"/>
    </row>
    <row r="94" spans="2:13" x14ac:dyDescent="0.25">
      <c r="B94" s="869"/>
      <c r="C94" s="870"/>
      <c r="D94" s="870"/>
      <c r="E94" s="870"/>
      <c r="F94" s="870"/>
      <c r="G94" s="871"/>
      <c r="H94" s="869"/>
      <c r="I94" s="870"/>
      <c r="J94" s="870"/>
      <c r="K94" s="870"/>
      <c r="L94" s="871"/>
    </row>
    <row r="95" spans="2:13" x14ac:dyDescent="0.25">
      <c r="B95" s="869"/>
      <c r="C95" s="870"/>
      <c r="D95" s="870"/>
      <c r="E95" s="870"/>
      <c r="F95" s="870"/>
      <c r="G95" s="871"/>
      <c r="H95" s="869"/>
      <c r="I95" s="870"/>
      <c r="J95" s="870"/>
      <c r="K95" s="870"/>
      <c r="L95" s="871"/>
    </row>
    <row r="96" spans="2:13" x14ac:dyDescent="0.25">
      <c r="B96" s="869"/>
      <c r="C96" s="870"/>
      <c r="D96" s="870"/>
      <c r="E96" s="870"/>
      <c r="F96" s="870"/>
      <c r="G96" s="871"/>
      <c r="H96" s="869"/>
      <c r="I96" s="870"/>
      <c r="J96" s="870"/>
      <c r="K96" s="870"/>
      <c r="L96" s="871"/>
    </row>
    <row r="97" spans="2:12" x14ac:dyDescent="0.25">
      <c r="B97" s="869"/>
      <c r="C97" s="870"/>
      <c r="D97" s="870"/>
      <c r="E97" s="870"/>
      <c r="F97" s="870"/>
      <c r="G97" s="871"/>
      <c r="H97" s="869"/>
      <c r="I97" s="870"/>
      <c r="J97" s="870"/>
      <c r="K97" s="870"/>
      <c r="L97" s="871"/>
    </row>
    <row r="98" spans="2:12" x14ac:dyDescent="0.25">
      <c r="B98" s="869"/>
      <c r="C98" s="870"/>
      <c r="D98" s="870"/>
      <c r="E98" s="870"/>
      <c r="F98" s="870"/>
      <c r="G98" s="871"/>
      <c r="H98" s="869"/>
      <c r="I98" s="870"/>
      <c r="J98" s="870"/>
      <c r="K98" s="870"/>
      <c r="L98" s="871"/>
    </row>
    <row r="99" spans="2:12" x14ac:dyDescent="0.25">
      <c r="B99" s="869"/>
      <c r="C99" s="870"/>
      <c r="D99" s="870"/>
      <c r="E99" s="870"/>
      <c r="F99" s="870"/>
      <c r="G99" s="871"/>
      <c r="H99" s="869"/>
      <c r="I99" s="870"/>
      <c r="J99" s="870"/>
      <c r="K99" s="870"/>
      <c r="L99" s="871"/>
    </row>
    <row r="100" spans="2:12" x14ac:dyDescent="0.25">
      <c r="B100" s="869"/>
      <c r="C100" s="870"/>
      <c r="D100" s="870"/>
      <c r="E100" s="870"/>
      <c r="F100" s="870"/>
      <c r="G100" s="871"/>
      <c r="H100" s="869"/>
      <c r="I100" s="870"/>
      <c r="J100" s="870"/>
      <c r="K100" s="870"/>
      <c r="L100" s="871"/>
    </row>
    <row r="101" spans="2:12" x14ac:dyDescent="0.25">
      <c r="B101" s="869"/>
      <c r="C101" s="870"/>
      <c r="D101" s="870"/>
      <c r="E101" s="870"/>
      <c r="F101" s="870"/>
      <c r="G101" s="871"/>
      <c r="H101" s="869"/>
      <c r="I101" s="870"/>
      <c r="J101" s="870"/>
      <c r="K101" s="870"/>
      <c r="L101" s="871"/>
    </row>
    <row r="102" spans="2:12" ht="15.75" thickBot="1" x14ac:dyDescent="0.3">
      <c r="B102" s="869"/>
      <c r="C102" s="870"/>
      <c r="D102" s="870"/>
      <c r="E102" s="870"/>
      <c r="F102" s="870"/>
      <c r="G102" s="871"/>
      <c r="H102" s="869"/>
      <c r="I102" s="870"/>
      <c r="J102" s="870"/>
      <c r="K102" s="870"/>
      <c r="L102" s="871"/>
    </row>
    <row r="103" spans="2:12" ht="15.75" customHeight="1" x14ac:dyDescent="0.25">
      <c r="B103" s="927" t="s">
        <v>1234</v>
      </c>
      <c r="C103" s="928"/>
      <c r="D103" s="928"/>
      <c r="E103" s="928"/>
      <c r="F103" s="928"/>
      <c r="G103" s="929"/>
      <c r="H103" s="933" t="s">
        <v>1235</v>
      </c>
      <c r="I103" s="934"/>
      <c r="J103" s="934"/>
      <c r="K103" s="934"/>
      <c r="L103" s="934"/>
    </row>
    <row r="104" spans="2:12" ht="31.5" customHeight="1" thickBot="1" x14ac:dyDescent="0.3">
      <c r="B104" s="930"/>
      <c r="C104" s="931"/>
      <c r="D104" s="931"/>
      <c r="E104" s="931"/>
      <c r="F104" s="931"/>
      <c r="G104" s="932"/>
      <c r="H104" s="935"/>
      <c r="I104" s="936"/>
      <c r="J104" s="936"/>
      <c r="K104" s="936"/>
      <c r="L104" s="936"/>
    </row>
  </sheetData>
  <mergeCells count="37">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M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165"/>
  <sheetViews>
    <sheetView view="pageBreakPreview" zoomScale="85" zoomScaleNormal="100" zoomScaleSheetLayoutView="85" zoomScalePageLayoutView="110" workbookViewId="0">
      <selection activeCell="O39" sqref="O39"/>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7.5703125" style="129" customWidth="1"/>
    <col min="7" max="7" width="10" style="129" customWidth="1"/>
    <col min="8" max="8" width="5.7109375" style="129" customWidth="1"/>
    <col min="9" max="9" width="23.5703125" style="129" customWidth="1"/>
    <col min="10" max="10" width="13.7109375" style="129" customWidth="1"/>
    <col min="11" max="11" width="14.140625" style="129" customWidth="1"/>
    <col min="12" max="12" width="3.5703125" style="129" customWidth="1"/>
    <col min="13" max="13" width="12.28515625" style="129" hidden="1" customWidth="1"/>
    <col min="14" max="16384" width="12" style="129"/>
  </cols>
  <sheetData>
    <row r="1" spans="2:12" ht="27.75" customHeight="1" x14ac:dyDescent="0.25">
      <c r="B1" s="963" t="s">
        <v>251</v>
      </c>
      <c r="C1" s="854"/>
      <c r="D1" s="854"/>
      <c r="E1" s="854"/>
      <c r="F1" s="854"/>
      <c r="G1" s="854"/>
      <c r="H1" s="854"/>
      <c r="I1" s="854"/>
      <c r="J1" s="854"/>
      <c r="K1" s="854"/>
      <c r="L1" s="909"/>
    </row>
    <row r="2" spans="2:12" ht="11.25" customHeight="1" x14ac:dyDescent="0.25">
      <c r="B2" s="964"/>
      <c r="C2" s="855"/>
      <c r="D2" s="855"/>
      <c r="E2" s="855"/>
      <c r="F2" s="855"/>
      <c r="G2" s="855"/>
      <c r="H2" s="855"/>
      <c r="I2" s="855"/>
      <c r="J2" s="855"/>
      <c r="K2" s="855"/>
      <c r="L2" s="911"/>
    </row>
    <row r="3" spans="2:12" ht="24.95" customHeight="1" thickBot="1" x14ac:dyDescent="0.3">
      <c r="B3" s="995" t="s">
        <v>289</v>
      </c>
      <c r="C3" s="996"/>
      <c r="D3" s="996"/>
      <c r="E3" s="997"/>
      <c r="F3" s="125">
        <v>44252</v>
      </c>
      <c r="G3" s="995" t="s">
        <v>290</v>
      </c>
      <c r="H3" s="996"/>
      <c r="I3" s="913"/>
      <c r="J3" s="998">
        <v>44258</v>
      </c>
      <c r="K3" s="999"/>
      <c r="L3" s="1000"/>
    </row>
    <row r="4" spans="2:12" ht="24.95" customHeight="1" x14ac:dyDescent="0.25">
      <c r="B4" s="1001" t="s">
        <v>250</v>
      </c>
      <c r="C4" s="1002"/>
      <c r="D4" s="1002"/>
      <c r="E4" s="1002"/>
      <c r="F4" s="1002"/>
      <c r="G4" s="1002"/>
      <c r="H4" s="1003"/>
      <c r="I4" s="130" t="s">
        <v>489</v>
      </c>
      <c r="J4" s="338" t="s">
        <v>2</v>
      </c>
      <c r="K4" s="867" t="s">
        <v>0</v>
      </c>
      <c r="L4" s="920"/>
    </row>
    <row r="5" spans="2:12" ht="24.95" customHeight="1" thickBot="1" x14ac:dyDescent="0.3">
      <c r="B5" s="1004"/>
      <c r="C5" s="1005"/>
      <c r="D5" s="1005"/>
      <c r="E5" s="1005"/>
      <c r="F5" s="1005"/>
      <c r="G5" s="1005"/>
      <c r="H5" s="1006"/>
      <c r="I5" s="131" t="s">
        <v>490</v>
      </c>
      <c r="J5" s="132">
        <v>2</v>
      </c>
      <c r="K5" s="971" t="s">
        <v>291</v>
      </c>
      <c r="L5" s="972"/>
    </row>
    <row r="6" spans="2:12" ht="15.75" customHeight="1" x14ac:dyDescent="0.25">
      <c r="B6" s="869" t="s">
        <v>452</v>
      </c>
      <c r="C6" s="870"/>
      <c r="D6" s="870"/>
      <c r="E6" s="870"/>
      <c r="F6" s="870"/>
      <c r="G6" s="871"/>
      <c r="H6" s="884" t="s">
        <v>453</v>
      </c>
      <c r="I6" s="885"/>
      <c r="J6" s="885"/>
      <c r="K6" s="885"/>
      <c r="L6" s="886"/>
    </row>
    <row r="7" spans="2:12" x14ac:dyDescent="0.25">
      <c r="B7" s="869"/>
      <c r="C7" s="870"/>
      <c r="D7" s="870"/>
      <c r="E7" s="870"/>
      <c r="F7" s="870"/>
      <c r="G7" s="871"/>
      <c r="H7" s="869"/>
      <c r="I7" s="870"/>
      <c r="J7" s="870"/>
      <c r="K7" s="870"/>
      <c r="L7" s="871"/>
    </row>
    <row r="8" spans="2:12" x14ac:dyDescent="0.25">
      <c r="B8" s="869"/>
      <c r="C8" s="870"/>
      <c r="D8" s="870"/>
      <c r="E8" s="870"/>
      <c r="F8" s="870"/>
      <c r="G8" s="871"/>
      <c r="H8" s="869"/>
      <c r="I8" s="870"/>
      <c r="J8" s="870"/>
      <c r="K8" s="870"/>
      <c r="L8" s="871"/>
    </row>
    <row r="9" spans="2:12" x14ac:dyDescent="0.25">
      <c r="B9" s="869"/>
      <c r="C9" s="870"/>
      <c r="D9" s="870"/>
      <c r="E9" s="870"/>
      <c r="F9" s="870"/>
      <c r="G9" s="871"/>
      <c r="H9" s="869"/>
      <c r="I9" s="870"/>
      <c r="J9" s="870"/>
      <c r="K9" s="870"/>
      <c r="L9" s="871"/>
    </row>
    <row r="10" spans="2:12" x14ac:dyDescent="0.25">
      <c r="B10" s="869"/>
      <c r="C10" s="870"/>
      <c r="D10" s="870"/>
      <c r="E10" s="870"/>
      <c r="F10" s="870"/>
      <c r="G10" s="871"/>
      <c r="H10" s="869"/>
      <c r="I10" s="870"/>
      <c r="J10" s="870"/>
      <c r="K10" s="870"/>
      <c r="L10" s="871"/>
    </row>
    <row r="11" spans="2:12" x14ac:dyDescent="0.25">
      <c r="B11" s="869"/>
      <c r="C11" s="870"/>
      <c r="D11" s="870"/>
      <c r="E11" s="870"/>
      <c r="F11" s="870"/>
      <c r="G11" s="871"/>
      <c r="H11" s="869"/>
      <c r="I11" s="870"/>
      <c r="J11" s="870"/>
      <c r="K11" s="870"/>
      <c r="L11" s="871"/>
    </row>
    <row r="12" spans="2:12" x14ac:dyDescent="0.25">
      <c r="B12" s="869"/>
      <c r="C12" s="870"/>
      <c r="D12" s="870"/>
      <c r="E12" s="870"/>
      <c r="F12" s="870"/>
      <c r="G12" s="871"/>
      <c r="H12" s="869"/>
      <c r="I12" s="870"/>
      <c r="J12" s="870"/>
      <c r="K12" s="870"/>
      <c r="L12" s="871"/>
    </row>
    <row r="13" spans="2:12" x14ac:dyDescent="0.25">
      <c r="B13" s="869"/>
      <c r="C13" s="870"/>
      <c r="D13" s="870"/>
      <c r="E13" s="870"/>
      <c r="F13" s="870"/>
      <c r="G13" s="871"/>
      <c r="H13" s="869"/>
      <c r="I13" s="870"/>
      <c r="J13" s="870"/>
      <c r="K13" s="870"/>
      <c r="L13" s="871"/>
    </row>
    <row r="14" spans="2:12" x14ac:dyDescent="0.25">
      <c r="B14" s="869"/>
      <c r="C14" s="870"/>
      <c r="D14" s="870"/>
      <c r="E14" s="870"/>
      <c r="F14" s="870"/>
      <c r="G14" s="871"/>
      <c r="H14" s="869"/>
      <c r="I14" s="870"/>
      <c r="J14" s="870"/>
      <c r="K14" s="870"/>
      <c r="L14" s="871"/>
    </row>
    <row r="15" spans="2:12" x14ac:dyDescent="0.25">
      <c r="B15" s="869"/>
      <c r="C15" s="870"/>
      <c r="D15" s="870"/>
      <c r="E15" s="870"/>
      <c r="F15" s="870"/>
      <c r="G15" s="871"/>
      <c r="H15" s="869"/>
      <c r="I15" s="870"/>
      <c r="J15" s="870"/>
      <c r="K15" s="870"/>
      <c r="L15" s="871"/>
    </row>
    <row r="16" spans="2:12" x14ac:dyDescent="0.25">
      <c r="B16" s="869"/>
      <c r="C16" s="870"/>
      <c r="D16" s="870"/>
      <c r="E16" s="870"/>
      <c r="F16" s="870"/>
      <c r="G16" s="871"/>
      <c r="H16" s="869"/>
      <c r="I16" s="870"/>
      <c r="J16" s="870"/>
      <c r="K16" s="870"/>
      <c r="L16" s="871"/>
    </row>
    <row r="17" spans="2:13" x14ac:dyDescent="0.25">
      <c r="B17" s="869"/>
      <c r="C17" s="870"/>
      <c r="D17" s="870"/>
      <c r="E17" s="870"/>
      <c r="F17" s="870"/>
      <c r="G17" s="871"/>
      <c r="H17" s="869"/>
      <c r="I17" s="870"/>
      <c r="J17" s="870"/>
      <c r="K17" s="870"/>
      <c r="L17" s="871"/>
    </row>
    <row r="18" spans="2:13" x14ac:dyDescent="0.25">
      <c r="B18" s="869"/>
      <c r="C18" s="870"/>
      <c r="D18" s="870"/>
      <c r="E18" s="870"/>
      <c r="F18" s="870"/>
      <c r="G18" s="871"/>
      <c r="H18" s="869"/>
      <c r="I18" s="870"/>
      <c r="J18" s="870"/>
      <c r="K18" s="870"/>
      <c r="L18" s="871"/>
    </row>
    <row r="19" spans="2:13" ht="15.75" thickBot="1" x14ac:dyDescent="0.3">
      <c r="B19" s="888"/>
      <c r="C19" s="889"/>
      <c r="D19" s="889"/>
      <c r="E19" s="889"/>
      <c r="F19" s="889"/>
      <c r="G19" s="890"/>
      <c r="H19" s="888"/>
      <c r="I19" s="889"/>
      <c r="J19" s="889"/>
      <c r="K19" s="889"/>
      <c r="L19" s="890"/>
    </row>
    <row r="20" spans="2:13" ht="25.5" customHeight="1" x14ac:dyDescent="0.25">
      <c r="B20" s="984" t="s">
        <v>1345</v>
      </c>
      <c r="C20" s="985"/>
      <c r="D20" s="985"/>
      <c r="E20" s="985"/>
      <c r="F20" s="985"/>
      <c r="G20" s="986"/>
      <c r="H20" s="992" t="s">
        <v>1346</v>
      </c>
      <c r="I20" s="993"/>
      <c r="J20" s="993"/>
      <c r="K20" s="993"/>
      <c r="L20" s="993"/>
      <c r="M20" s="994"/>
    </row>
    <row r="21" spans="2:13" ht="23.25" customHeight="1" thickBot="1" x14ac:dyDescent="0.3">
      <c r="B21" s="987"/>
      <c r="C21" s="988"/>
      <c r="D21" s="988"/>
      <c r="E21" s="988"/>
      <c r="F21" s="988"/>
      <c r="G21" s="989"/>
      <c r="H21" s="992"/>
      <c r="I21" s="993"/>
      <c r="J21" s="993"/>
      <c r="K21" s="993"/>
      <c r="L21" s="993"/>
      <c r="M21" s="994"/>
    </row>
    <row r="22" spans="2:13" ht="15.75" customHeight="1" x14ac:dyDescent="0.25">
      <c r="B22" s="869" t="s">
        <v>452</v>
      </c>
      <c r="C22" s="870"/>
      <c r="D22" s="870"/>
      <c r="E22" s="870"/>
      <c r="F22" s="870"/>
      <c r="G22" s="871"/>
      <c r="H22" s="884" t="s">
        <v>453</v>
      </c>
      <c r="I22" s="885"/>
      <c r="J22" s="885"/>
      <c r="K22" s="885"/>
      <c r="L22" s="886"/>
    </row>
    <row r="23" spans="2:13" x14ac:dyDescent="0.25">
      <c r="B23" s="869"/>
      <c r="C23" s="870"/>
      <c r="D23" s="870"/>
      <c r="E23" s="870"/>
      <c r="F23" s="870"/>
      <c r="G23" s="871"/>
      <c r="H23" s="869"/>
      <c r="I23" s="870"/>
      <c r="J23" s="870"/>
      <c r="K23" s="870"/>
      <c r="L23" s="871"/>
    </row>
    <row r="24" spans="2:13" x14ac:dyDescent="0.25">
      <c r="B24" s="869"/>
      <c r="C24" s="870"/>
      <c r="D24" s="870"/>
      <c r="E24" s="870"/>
      <c r="F24" s="870"/>
      <c r="G24" s="871"/>
      <c r="H24" s="869"/>
      <c r="I24" s="870"/>
      <c r="J24" s="870"/>
      <c r="K24" s="870"/>
      <c r="L24" s="871"/>
    </row>
    <row r="25" spans="2:13" x14ac:dyDescent="0.25">
      <c r="B25" s="869"/>
      <c r="C25" s="870"/>
      <c r="D25" s="870"/>
      <c r="E25" s="870"/>
      <c r="F25" s="870"/>
      <c r="G25" s="871"/>
      <c r="H25" s="869"/>
      <c r="I25" s="870"/>
      <c r="J25" s="870"/>
      <c r="K25" s="870"/>
      <c r="L25" s="871"/>
    </row>
    <row r="26" spans="2:13" x14ac:dyDescent="0.25">
      <c r="B26" s="869"/>
      <c r="C26" s="870"/>
      <c r="D26" s="870"/>
      <c r="E26" s="870"/>
      <c r="F26" s="870"/>
      <c r="G26" s="871"/>
      <c r="H26" s="869"/>
      <c r="I26" s="870"/>
      <c r="J26" s="870"/>
      <c r="K26" s="870"/>
      <c r="L26" s="871"/>
    </row>
    <row r="27" spans="2:13" x14ac:dyDescent="0.25">
      <c r="B27" s="869"/>
      <c r="C27" s="870"/>
      <c r="D27" s="870"/>
      <c r="E27" s="870"/>
      <c r="F27" s="870"/>
      <c r="G27" s="871"/>
      <c r="H27" s="869"/>
      <c r="I27" s="870"/>
      <c r="J27" s="870"/>
      <c r="K27" s="870"/>
      <c r="L27" s="871"/>
    </row>
    <row r="28" spans="2:13" x14ac:dyDescent="0.25">
      <c r="B28" s="869"/>
      <c r="C28" s="870"/>
      <c r="D28" s="870"/>
      <c r="E28" s="870"/>
      <c r="F28" s="870"/>
      <c r="G28" s="871"/>
      <c r="H28" s="869"/>
      <c r="I28" s="870"/>
      <c r="J28" s="870"/>
      <c r="K28" s="870"/>
      <c r="L28" s="871"/>
    </row>
    <row r="29" spans="2:13" x14ac:dyDescent="0.25">
      <c r="B29" s="869"/>
      <c r="C29" s="870"/>
      <c r="D29" s="870"/>
      <c r="E29" s="870"/>
      <c r="F29" s="870"/>
      <c r="G29" s="871"/>
      <c r="H29" s="869"/>
      <c r="I29" s="870"/>
      <c r="J29" s="870"/>
      <c r="K29" s="870"/>
      <c r="L29" s="871"/>
    </row>
    <row r="30" spans="2:13" x14ac:dyDescent="0.25">
      <c r="B30" s="869"/>
      <c r="C30" s="870"/>
      <c r="D30" s="870"/>
      <c r="E30" s="870"/>
      <c r="F30" s="870"/>
      <c r="G30" s="871"/>
      <c r="H30" s="869"/>
      <c r="I30" s="870"/>
      <c r="J30" s="870"/>
      <c r="K30" s="870"/>
      <c r="L30" s="871"/>
    </row>
    <row r="31" spans="2:13" x14ac:dyDescent="0.25">
      <c r="B31" s="869"/>
      <c r="C31" s="870"/>
      <c r="D31" s="870"/>
      <c r="E31" s="870"/>
      <c r="F31" s="870"/>
      <c r="G31" s="871"/>
      <c r="H31" s="869"/>
      <c r="I31" s="870"/>
      <c r="J31" s="870"/>
      <c r="K31" s="870"/>
      <c r="L31" s="871"/>
    </row>
    <row r="32" spans="2:13" x14ac:dyDescent="0.25">
      <c r="B32" s="869"/>
      <c r="C32" s="870"/>
      <c r="D32" s="870"/>
      <c r="E32" s="870"/>
      <c r="F32" s="870"/>
      <c r="G32" s="871"/>
      <c r="H32" s="869"/>
      <c r="I32" s="870"/>
      <c r="J32" s="870"/>
      <c r="K32" s="870"/>
      <c r="L32" s="871"/>
    </row>
    <row r="33" spans="2:15" x14ac:dyDescent="0.25">
      <c r="B33" s="869"/>
      <c r="C33" s="870"/>
      <c r="D33" s="870"/>
      <c r="E33" s="870"/>
      <c r="F33" s="870"/>
      <c r="G33" s="871"/>
      <c r="H33" s="869"/>
      <c r="I33" s="870"/>
      <c r="J33" s="870"/>
      <c r="K33" s="870"/>
      <c r="L33" s="871"/>
    </row>
    <row r="34" spans="2:15" x14ac:dyDescent="0.25">
      <c r="B34" s="869"/>
      <c r="C34" s="870"/>
      <c r="D34" s="870"/>
      <c r="E34" s="870"/>
      <c r="F34" s="870"/>
      <c r="G34" s="871"/>
      <c r="H34" s="869"/>
      <c r="I34" s="870"/>
      <c r="J34" s="870"/>
      <c r="K34" s="870"/>
      <c r="L34" s="871"/>
      <c r="O34" s="133"/>
    </row>
    <row r="35" spans="2:15" ht="15.75" thickBot="1" x14ac:dyDescent="0.3">
      <c r="B35" s="888"/>
      <c r="C35" s="889"/>
      <c r="D35" s="889"/>
      <c r="E35" s="889"/>
      <c r="F35" s="889"/>
      <c r="G35" s="890"/>
      <c r="H35" s="888"/>
      <c r="I35" s="889"/>
      <c r="J35" s="889"/>
      <c r="K35" s="889"/>
      <c r="L35" s="890"/>
    </row>
    <row r="36" spans="2:15" ht="25.5" customHeight="1" x14ac:dyDescent="0.25">
      <c r="B36" s="984" t="s">
        <v>1347</v>
      </c>
      <c r="C36" s="985"/>
      <c r="D36" s="985"/>
      <c r="E36" s="985"/>
      <c r="F36" s="985"/>
      <c r="G36" s="986"/>
      <c r="H36" s="990" t="s">
        <v>1348</v>
      </c>
      <c r="I36" s="991"/>
      <c r="J36" s="991"/>
      <c r="K36" s="991"/>
      <c r="L36" s="991"/>
      <c r="M36" s="983"/>
    </row>
    <row r="37" spans="2:15" ht="23.25" customHeight="1" thickBot="1" x14ac:dyDescent="0.3">
      <c r="B37" s="987"/>
      <c r="C37" s="988"/>
      <c r="D37" s="988"/>
      <c r="E37" s="988"/>
      <c r="F37" s="988"/>
      <c r="G37" s="989"/>
      <c r="H37" s="982"/>
      <c r="I37" s="983"/>
      <c r="J37" s="983"/>
      <c r="K37" s="983"/>
      <c r="L37" s="983"/>
      <c r="M37" s="983"/>
    </row>
    <row r="38" spans="2:15" ht="15.75" customHeight="1" x14ac:dyDescent="0.25">
      <c r="B38" s="869" t="s">
        <v>452</v>
      </c>
      <c r="C38" s="870"/>
      <c r="D38" s="870"/>
      <c r="E38" s="870"/>
      <c r="F38" s="870"/>
      <c r="G38" s="871"/>
      <c r="H38" s="884" t="s">
        <v>453</v>
      </c>
      <c r="I38" s="885"/>
      <c r="J38" s="885"/>
      <c r="K38" s="885"/>
      <c r="L38" s="886"/>
    </row>
    <row r="39" spans="2:15" x14ac:dyDescent="0.25">
      <c r="B39" s="869"/>
      <c r="C39" s="870"/>
      <c r="D39" s="870"/>
      <c r="E39" s="870"/>
      <c r="F39" s="870"/>
      <c r="G39" s="871"/>
      <c r="H39" s="869"/>
      <c r="I39" s="870"/>
      <c r="J39" s="870"/>
      <c r="K39" s="870"/>
      <c r="L39" s="871"/>
    </row>
    <row r="40" spans="2:15" x14ac:dyDescent="0.25">
      <c r="B40" s="869"/>
      <c r="C40" s="870"/>
      <c r="D40" s="870"/>
      <c r="E40" s="870"/>
      <c r="F40" s="870"/>
      <c r="G40" s="871"/>
      <c r="H40" s="869"/>
      <c r="I40" s="870"/>
      <c r="J40" s="870"/>
      <c r="K40" s="870"/>
      <c r="L40" s="871"/>
    </row>
    <row r="41" spans="2:15" x14ac:dyDescent="0.25">
      <c r="B41" s="869"/>
      <c r="C41" s="870"/>
      <c r="D41" s="870"/>
      <c r="E41" s="870"/>
      <c r="F41" s="870"/>
      <c r="G41" s="871"/>
      <c r="H41" s="869"/>
      <c r="I41" s="870"/>
      <c r="J41" s="870"/>
      <c r="K41" s="870"/>
      <c r="L41" s="871"/>
    </row>
    <row r="42" spans="2:15" x14ac:dyDescent="0.25">
      <c r="B42" s="869"/>
      <c r="C42" s="870"/>
      <c r="D42" s="870"/>
      <c r="E42" s="870"/>
      <c r="F42" s="870"/>
      <c r="G42" s="871"/>
      <c r="H42" s="869"/>
      <c r="I42" s="870"/>
      <c r="J42" s="870"/>
      <c r="K42" s="870"/>
      <c r="L42" s="871"/>
    </row>
    <row r="43" spans="2:15" x14ac:dyDescent="0.25">
      <c r="B43" s="869"/>
      <c r="C43" s="870"/>
      <c r="D43" s="870"/>
      <c r="E43" s="870"/>
      <c r="F43" s="870"/>
      <c r="G43" s="871"/>
      <c r="H43" s="869"/>
      <c r="I43" s="870"/>
      <c r="J43" s="870"/>
      <c r="K43" s="870"/>
      <c r="L43" s="871"/>
    </row>
    <row r="44" spans="2:15" x14ac:dyDescent="0.25">
      <c r="B44" s="869"/>
      <c r="C44" s="870"/>
      <c r="D44" s="870"/>
      <c r="E44" s="870"/>
      <c r="F44" s="870"/>
      <c r="G44" s="871"/>
      <c r="H44" s="869"/>
      <c r="I44" s="870"/>
      <c r="J44" s="870"/>
      <c r="K44" s="870"/>
      <c r="L44" s="871"/>
    </row>
    <row r="45" spans="2:15" x14ac:dyDescent="0.25">
      <c r="B45" s="869"/>
      <c r="C45" s="870"/>
      <c r="D45" s="870"/>
      <c r="E45" s="870"/>
      <c r="F45" s="870"/>
      <c r="G45" s="871"/>
      <c r="H45" s="869"/>
      <c r="I45" s="870"/>
      <c r="J45" s="870"/>
      <c r="K45" s="870"/>
      <c r="L45" s="871"/>
    </row>
    <row r="46" spans="2:15" x14ac:dyDescent="0.25">
      <c r="B46" s="869"/>
      <c r="C46" s="870"/>
      <c r="D46" s="870"/>
      <c r="E46" s="870"/>
      <c r="F46" s="870"/>
      <c r="G46" s="871"/>
      <c r="H46" s="869"/>
      <c r="I46" s="870"/>
      <c r="J46" s="870"/>
      <c r="K46" s="870"/>
      <c r="L46" s="871"/>
    </row>
    <row r="47" spans="2:15" x14ac:dyDescent="0.25">
      <c r="B47" s="869"/>
      <c r="C47" s="870"/>
      <c r="D47" s="870"/>
      <c r="E47" s="870"/>
      <c r="F47" s="870"/>
      <c r="G47" s="871"/>
      <c r="H47" s="869"/>
      <c r="I47" s="870"/>
      <c r="J47" s="870"/>
      <c r="K47" s="870"/>
      <c r="L47" s="871"/>
    </row>
    <row r="48" spans="2:15" x14ac:dyDescent="0.25">
      <c r="B48" s="869"/>
      <c r="C48" s="870"/>
      <c r="D48" s="870"/>
      <c r="E48" s="870"/>
      <c r="F48" s="870"/>
      <c r="G48" s="871"/>
      <c r="H48" s="869"/>
      <c r="I48" s="870"/>
      <c r="J48" s="870"/>
      <c r="K48" s="870"/>
      <c r="L48" s="871"/>
    </row>
    <row r="49" spans="2:15" x14ac:dyDescent="0.25">
      <c r="B49" s="869"/>
      <c r="C49" s="870"/>
      <c r="D49" s="870"/>
      <c r="E49" s="870"/>
      <c r="F49" s="870"/>
      <c r="G49" s="871"/>
      <c r="H49" s="869"/>
      <c r="I49" s="870"/>
      <c r="J49" s="870"/>
      <c r="K49" s="870"/>
      <c r="L49" s="871"/>
    </row>
    <row r="50" spans="2:15" x14ac:dyDescent="0.25">
      <c r="B50" s="869"/>
      <c r="C50" s="870"/>
      <c r="D50" s="870"/>
      <c r="E50" s="870"/>
      <c r="F50" s="870"/>
      <c r="G50" s="871"/>
      <c r="H50" s="869"/>
      <c r="I50" s="870"/>
      <c r="J50" s="870"/>
      <c r="K50" s="870"/>
      <c r="L50" s="871"/>
      <c r="O50" s="133"/>
    </row>
    <row r="51" spans="2:15" ht="15.75" thickBot="1" x14ac:dyDescent="0.3">
      <c r="B51" s="888"/>
      <c r="C51" s="889"/>
      <c r="D51" s="889"/>
      <c r="E51" s="889"/>
      <c r="F51" s="889"/>
      <c r="G51" s="890"/>
      <c r="H51" s="888"/>
      <c r="I51" s="889"/>
      <c r="J51" s="889"/>
      <c r="K51" s="889"/>
      <c r="L51" s="890"/>
    </row>
    <row r="52" spans="2:15" ht="25.5" customHeight="1" x14ac:dyDescent="0.25">
      <c r="B52" s="984" t="s">
        <v>1349</v>
      </c>
      <c r="C52" s="985"/>
      <c r="D52" s="985"/>
      <c r="E52" s="985"/>
      <c r="F52" s="985"/>
      <c r="G52" s="986"/>
      <c r="H52" s="990" t="s">
        <v>1350</v>
      </c>
      <c r="I52" s="991"/>
      <c r="J52" s="991"/>
      <c r="K52" s="991"/>
      <c r="L52" s="991"/>
      <c r="M52" s="983"/>
    </row>
    <row r="53" spans="2:15" ht="23.25" customHeight="1" thickBot="1" x14ac:dyDescent="0.3">
      <c r="B53" s="987"/>
      <c r="C53" s="988"/>
      <c r="D53" s="988"/>
      <c r="E53" s="988"/>
      <c r="F53" s="988"/>
      <c r="G53" s="989"/>
      <c r="H53" s="982"/>
      <c r="I53" s="983"/>
      <c r="J53" s="983"/>
      <c r="K53" s="983"/>
      <c r="L53" s="983"/>
      <c r="M53" s="983"/>
    </row>
    <row r="54" spans="2:15" ht="15.75" customHeight="1" x14ac:dyDescent="0.25">
      <c r="B54" s="869" t="s">
        <v>452</v>
      </c>
      <c r="C54" s="870"/>
      <c r="D54" s="870"/>
      <c r="E54" s="870"/>
      <c r="F54" s="870"/>
      <c r="G54" s="871"/>
      <c r="H54" s="884" t="s">
        <v>453</v>
      </c>
      <c r="I54" s="885"/>
      <c r="J54" s="885"/>
      <c r="K54" s="885"/>
      <c r="L54" s="886"/>
    </row>
    <row r="55" spans="2:15" x14ac:dyDescent="0.25">
      <c r="B55" s="869"/>
      <c r="C55" s="870"/>
      <c r="D55" s="870"/>
      <c r="E55" s="870"/>
      <c r="F55" s="870"/>
      <c r="G55" s="871"/>
      <c r="H55" s="869"/>
      <c r="I55" s="870"/>
      <c r="J55" s="870"/>
      <c r="K55" s="870"/>
      <c r="L55" s="871"/>
    </row>
    <row r="56" spans="2:15" x14ac:dyDescent="0.25">
      <c r="B56" s="869"/>
      <c r="C56" s="870"/>
      <c r="D56" s="870"/>
      <c r="E56" s="870"/>
      <c r="F56" s="870"/>
      <c r="G56" s="871"/>
      <c r="H56" s="869"/>
      <c r="I56" s="870"/>
      <c r="J56" s="870"/>
      <c r="K56" s="870"/>
      <c r="L56" s="871"/>
    </row>
    <row r="57" spans="2:15" x14ac:dyDescent="0.25">
      <c r="B57" s="869"/>
      <c r="C57" s="870"/>
      <c r="D57" s="870"/>
      <c r="E57" s="870"/>
      <c r="F57" s="870"/>
      <c r="G57" s="871"/>
      <c r="H57" s="869"/>
      <c r="I57" s="870"/>
      <c r="J57" s="870"/>
      <c r="K57" s="870"/>
      <c r="L57" s="871"/>
    </row>
    <row r="58" spans="2:15" x14ac:dyDescent="0.25">
      <c r="B58" s="869"/>
      <c r="C58" s="870"/>
      <c r="D58" s="870"/>
      <c r="E58" s="870"/>
      <c r="F58" s="870"/>
      <c r="G58" s="871"/>
      <c r="H58" s="869"/>
      <c r="I58" s="870"/>
      <c r="J58" s="870"/>
      <c r="K58" s="870"/>
      <c r="L58" s="871"/>
    </row>
    <row r="59" spans="2:15" x14ac:dyDescent="0.25">
      <c r="B59" s="869"/>
      <c r="C59" s="870"/>
      <c r="D59" s="870"/>
      <c r="E59" s="870"/>
      <c r="F59" s="870"/>
      <c r="G59" s="871"/>
      <c r="H59" s="869"/>
      <c r="I59" s="870"/>
      <c r="J59" s="870"/>
      <c r="K59" s="870"/>
      <c r="L59" s="871"/>
    </row>
    <row r="60" spans="2:15" x14ac:dyDescent="0.25">
      <c r="B60" s="869"/>
      <c r="C60" s="870"/>
      <c r="D60" s="870"/>
      <c r="E60" s="870"/>
      <c r="F60" s="870"/>
      <c r="G60" s="871"/>
      <c r="H60" s="869"/>
      <c r="I60" s="870"/>
      <c r="J60" s="870"/>
      <c r="K60" s="870"/>
      <c r="L60" s="871"/>
    </row>
    <row r="61" spans="2:15" x14ac:dyDescent="0.25">
      <c r="B61" s="869"/>
      <c r="C61" s="870"/>
      <c r="D61" s="870"/>
      <c r="E61" s="870"/>
      <c r="F61" s="870"/>
      <c r="G61" s="871"/>
      <c r="H61" s="869"/>
      <c r="I61" s="870"/>
      <c r="J61" s="870"/>
      <c r="K61" s="870"/>
      <c r="L61" s="871"/>
    </row>
    <row r="62" spans="2:15" x14ac:dyDescent="0.25">
      <c r="B62" s="869"/>
      <c r="C62" s="870"/>
      <c r="D62" s="870"/>
      <c r="E62" s="870"/>
      <c r="F62" s="870"/>
      <c r="G62" s="871"/>
      <c r="H62" s="869"/>
      <c r="I62" s="870"/>
      <c r="J62" s="870"/>
      <c r="K62" s="870"/>
      <c r="L62" s="871"/>
    </row>
    <row r="63" spans="2:15" x14ac:dyDescent="0.25">
      <c r="B63" s="869"/>
      <c r="C63" s="870"/>
      <c r="D63" s="870"/>
      <c r="E63" s="870"/>
      <c r="F63" s="870"/>
      <c r="G63" s="871"/>
      <c r="H63" s="869"/>
      <c r="I63" s="870"/>
      <c r="J63" s="870"/>
      <c r="K63" s="870"/>
      <c r="L63" s="871"/>
    </row>
    <row r="64" spans="2:15" x14ac:dyDescent="0.25">
      <c r="B64" s="869"/>
      <c r="C64" s="870"/>
      <c r="D64" s="870"/>
      <c r="E64" s="870"/>
      <c r="F64" s="870"/>
      <c r="G64" s="871"/>
      <c r="H64" s="869"/>
      <c r="I64" s="870"/>
      <c r="J64" s="870"/>
      <c r="K64" s="870"/>
      <c r="L64" s="871"/>
    </row>
    <row r="65" spans="2:15" x14ac:dyDescent="0.25">
      <c r="B65" s="869"/>
      <c r="C65" s="870"/>
      <c r="D65" s="870"/>
      <c r="E65" s="870"/>
      <c r="F65" s="870"/>
      <c r="G65" s="871"/>
      <c r="H65" s="869"/>
      <c r="I65" s="870"/>
      <c r="J65" s="870"/>
      <c r="K65" s="870"/>
      <c r="L65" s="871"/>
    </row>
    <row r="66" spans="2:15" x14ac:dyDescent="0.25">
      <c r="B66" s="869"/>
      <c r="C66" s="870"/>
      <c r="D66" s="870"/>
      <c r="E66" s="870"/>
      <c r="F66" s="870"/>
      <c r="G66" s="871"/>
      <c r="H66" s="869"/>
      <c r="I66" s="870"/>
      <c r="J66" s="870"/>
      <c r="K66" s="870"/>
      <c r="L66" s="871"/>
      <c r="O66" s="133"/>
    </row>
    <row r="67" spans="2:15" ht="15.75" thickBot="1" x14ac:dyDescent="0.3">
      <c r="B67" s="888"/>
      <c r="C67" s="889"/>
      <c r="D67" s="889"/>
      <c r="E67" s="889"/>
      <c r="F67" s="889"/>
      <c r="G67" s="890"/>
      <c r="H67" s="888"/>
      <c r="I67" s="889"/>
      <c r="J67" s="889"/>
      <c r="K67" s="889"/>
      <c r="L67" s="890"/>
    </row>
    <row r="68" spans="2:15" ht="25.5" customHeight="1" x14ac:dyDescent="0.25">
      <c r="B68" s="984" t="s">
        <v>1351</v>
      </c>
      <c r="C68" s="985"/>
      <c r="D68" s="985"/>
      <c r="E68" s="985"/>
      <c r="F68" s="985"/>
      <c r="G68" s="986"/>
      <c r="H68" s="990" t="s">
        <v>1352</v>
      </c>
      <c r="I68" s="991"/>
      <c r="J68" s="991"/>
      <c r="K68" s="991"/>
      <c r="L68" s="991"/>
      <c r="M68" s="983"/>
    </row>
    <row r="69" spans="2:15" ht="23.25" customHeight="1" thickBot="1" x14ac:dyDescent="0.3">
      <c r="B69" s="987"/>
      <c r="C69" s="988"/>
      <c r="D69" s="988"/>
      <c r="E69" s="988"/>
      <c r="F69" s="988"/>
      <c r="G69" s="989"/>
      <c r="H69" s="982"/>
      <c r="I69" s="983"/>
      <c r="J69" s="983"/>
      <c r="K69" s="983"/>
      <c r="L69" s="983"/>
      <c r="M69" s="983"/>
    </row>
    <row r="70" spans="2:15" ht="15.75" customHeight="1" x14ac:dyDescent="0.25">
      <c r="B70" s="869" t="s">
        <v>452</v>
      </c>
      <c r="C70" s="870"/>
      <c r="D70" s="870"/>
      <c r="E70" s="870"/>
      <c r="F70" s="870"/>
      <c r="G70" s="871"/>
      <c r="H70" s="884" t="s">
        <v>453</v>
      </c>
      <c r="I70" s="885"/>
      <c r="J70" s="885"/>
      <c r="K70" s="885"/>
      <c r="L70" s="886"/>
    </row>
    <row r="71" spans="2:15" x14ac:dyDescent="0.25">
      <c r="B71" s="869"/>
      <c r="C71" s="870"/>
      <c r="D71" s="870"/>
      <c r="E71" s="870"/>
      <c r="F71" s="870"/>
      <c r="G71" s="871"/>
      <c r="H71" s="869"/>
      <c r="I71" s="870"/>
      <c r="J71" s="870"/>
      <c r="K71" s="870"/>
      <c r="L71" s="871"/>
    </row>
    <row r="72" spans="2:15" x14ac:dyDescent="0.25">
      <c r="B72" s="869"/>
      <c r="C72" s="870"/>
      <c r="D72" s="870"/>
      <c r="E72" s="870"/>
      <c r="F72" s="870"/>
      <c r="G72" s="871"/>
      <c r="H72" s="869"/>
      <c r="I72" s="870"/>
      <c r="J72" s="870"/>
      <c r="K72" s="870"/>
      <c r="L72" s="871"/>
    </row>
    <row r="73" spans="2:15" x14ac:dyDescent="0.25">
      <c r="B73" s="869"/>
      <c r="C73" s="870"/>
      <c r="D73" s="870"/>
      <c r="E73" s="870"/>
      <c r="F73" s="870"/>
      <c r="G73" s="871"/>
      <c r="H73" s="869"/>
      <c r="I73" s="870"/>
      <c r="J73" s="870"/>
      <c r="K73" s="870"/>
      <c r="L73" s="871"/>
    </row>
    <row r="74" spans="2:15" x14ac:dyDescent="0.25">
      <c r="B74" s="869"/>
      <c r="C74" s="870"/>
      <c r="D74" s="870"/>
      <c r="E74" s="870"/>
      <c r="F74" s="870"/>
      <c r="G74" s="871"/>
      <c r="H74" s="869"/>
      <c r="I74" s="870"/>
      <c r="J74" s="870"/>
      <c r="K74" s="870"/>
      <c r="L74" s="871"/>
    </row>
    <row r="75" spans="2:15" x14ac:dyDescent="0.25">
      <c r="B75" s="869"/>
      <c r="C75" s="870"/>
      <c r="D75" s="870"/>
      <c r="E75" s="870"/>
      <c r="F75" s="870"/>
      <c r="G75" s="871"/>
      <c r="H75" s="869"/>
      <c r="I75" s="870"/>
      <c r="J75" s="870"/>
      <c r="K75" s="870"/>
      <c r="L75" s="871"/>
    </row>
    <row r="76" spans="2:15" x14ac:dyDescent="0.25">
      <c r="B76" s="869"/>
      <c r="C76" s="870"/>
      <c r="D76" s="870"/>
      <c r="E76" s="870"/>
      <c r="F76" s="870"/>
      <c r="G76" s="871"/>
      <c r="H76" s="869"/>
      <c r="I76" s="870"/>
      <c r="J76" s="870"/>
      <c r="K76" s="870"/>
      <c r="L76" s="871"/>
    </row>
    <row r="77" spans="2:15" x14ac:dyDescent="0.25">
      <c r="B77" s="869"/>
      <c r="C77" s="870"/>
      <c r="D77" s="870"/>
      <c r="E77" s="870"/>
      <c r="F77" s="870"/>
      <c r="G77" s="871"/>
      <c r="H77" s="869"/>
      <c r="I77" s="870"/>
      <c r="J77" s="870"/>
      <c r="K77" s="870"/>
      <c r="L77" s="871"/>
    </row>
    <row r="78" spans="2:15" x14ac:dyDescent="0.25">
      <c r="B78" s="869"/>
      <c r="C78" s="870"/>
      <c r="D78" s="870"/>
      <c r="E78" s="870"/>
      <c r="F78" s="870"/>
      <c r="G78" s="871"/>
      <c r="H78" s="869"/>
      <c r="I78" s="870"/>
      <c r="J78" s="870"/>
      <c r="K78" s="870"/>
      <c r="L78" s="871"/>
    </row>
    <row r="79" spans="2:15" x14ac:dyDescent="0.25">
      <c r="B79" s="869"/>
      <c r="C79" s="870"/>
      <c r="D79" s="870"/>
      <c r="E79" s="870"/>
      <c r="F79" s="870"/>
      <c r="G79" s="871"/>
      <c r="H79" s="869"/>
      <c r="I79" s="870"/>
      <c r="J79" s="870"/>
      <c r="K79" s="870"/>
      <c r="L79" s="871"/>
    </row>
    <row r="80" spans="2:15" x14ac:dyDescent="0.25">
      <c r="B80" s="869"/>
      <c r="C80" s="870"/>
      <c r="D80" s="870"/>
      <c r="E80" s="870"/>
      <c r="F80" s="870"/>
      <c r="G80" s="871"/>
      <c r="H80" s="869"/>
      <c r="I80" s="870"/>
      <c r="J80" s="870"/>
      <c r="K80" s="870"/>
      <c r="L80" s="871"/>
    </row>
    <row r="81" spans="2:15" x14ac:dyDescent="0.25">
      <c r="B81" s="869"/>
      <c r="C81" s="870"/>
      <c r="D81" s="870"/>
      <c r="E81" s="870"/>
      <c r="F81" s="870"/>
      <c r="G81" s="871"/>
      <c r="H81" s="869"/>
      <c r="I81" s="870"/>
      <c r="J81" s="870"/>
      <c r="K81" s="870"/>
      <c r="L81" s="871"/>
    </row>
    <row r="82" spans="2:15" x14ac:dyDescent="0.25">
      <c r="B82" s="869"/>
      <c r="C82" s="870"/>
      <c r="D82" s="870"/>
      <c r="E82" s="870"/>
      <c r="F82" s="870"/>
      <c r="G82" s="871"/>
      <c r="H82" s="869"/>
      <c r="I82" s="870"/>
      <c r="J82" s="870"/>
      <c r="K82" s="870"/>
      <c r="L82" s="871"/>
      <c r="O82" s="133"/>
    </row>
    <row r="83" spans="2:15" ht="15.75" thickBot="1" x14ac:dyDescent="0.3">
      <c r="B83" s="888"/>
      <c r="C83" s="889"/>
      <c r="D83" s="889"/>
      <c r="E83" s="889"/>
      <c r="F83" s="889"/>
      <c r="G83" s="890"/>
      <c r="H83" s="888"/>
      <c r="I83" s="889"/>
      <c r="J83" s="889"/>
      <c r="K83" s="889"/>
      <c r="L83" s="890"/>
    </row>
    <row r="84" spans="2:15" ht="25.5" customHeight="1" x14ac:dyDescent="0.25">
      <c r="B84" s="984" t="s">
        <v>1353</v>
      </c>
      <c r="C84" s="985"/>
      <c r="D84" s="985"/>
      <c r="E84" s="985"/>
      <c r="F84" s="985"/>
      <c r="G84" s="986"/>
      <c r="H84" s="990" t="s">
        <v>1354</v>
      </c>
      <c r="I84" s="991"/>
      <c r="J84" s="991"/>
      <c r="K84" s="991"/>
      <c r="L84" s="991"/>
      <c r="M84" s="983"/>
    </row>
    <row r="85" spans="2:15" ht="23.25" customHeight="1" thickBot="1" x14ac:dyDescent="0.3">
      <c r="B85" s="987"/>
      <c r="C85" s="988"/>
      <c r="D85" s="988"/>
      <c r="E85" s="988"/>
      <c r="F85" s="988"/>
      <c r="G85" s="989"/>
      <c r="H85" s="982"/>
      <c r="I85" s="983"/>
      <c r="J85" s="983"/>
      <c r="K85" s="983"/>
      <c r="L85" s="983"/>
      <c r="M85" s="983"/>
    </row>
    <row r="86" spans="2:15" ht="15.75" customHeight="1" x14ac:dyDescent="0.25">
      <c r="B86" s="869" t="s">
        <v>452</v>
      </c>
      <c r="C86" s="870"/>
      <c r="D86" s="870"/>
      <c r="E86" s="870"/>
      <c r="F86" s="870"/>
      <c r="G86" s="871"/>
      <c r="H86" s="884" t="s">
        <v>453</v>
      </c>
      <c r="I86" s="885"/>
      <c r="J86" s="885"/>
      <c r="K86" s="885"/>
      <c r="L86" s="886"/>
    </row>
    <row r="87" spans="2:15" x14ac:dyDescent="0.25">
      <c r="B87" s="869"/>
      <c r="C87" s="870"/>
      <c r="D87" s="870"/>
      <c r="E87" s="870"/>
      <c r="F87" s="870"/>
      <c r="G87" s="871"/>
      <c r="H87" s="869"/>
      <c r="I87" s="870"/>
      <c r="J87" s="870"/>
      <c r="K87" s="870"/>
      <c r="L87" s="871"/>
    </row>
    <row r="88" spans="2:15" x14ac:dyDescent="0.25">
      <c r="B88" s="869"/>
      <c r="C88" s="870"/>
      <c r="D88" s="870"/>
      <c r="E88" s="870"/>
      <c r="F88" s="870"/>
      <c r="G88" s="871"/>
      <c r="H88" s="869"/>
      <c r="I88" s="870"/>
      <c r="J88" s="870"/>
      <c r="K88" s="870"/>
      <c r="L88" s="871"/>
    </row>
    <row r="89" spans="2:15" x14ac:dyDescent="0.25">
      <c r="B89" s="869"/>
      <c r="C89" s="870"/>
      <c r="D89" s="870"/>
      <c r="E89" s="870"/>
      <c r="F89" s="870"/>
      <c r="G89" s="871"/>
      <c r="H89" s="869"/>
      <c r="I89" s="870"/>
      <c r="J89" s="870"/>
      <c r="K89" s="870"/>
      <c r="L89" s="871"/>
    </row>
    <row r="90" spans="2:15" x14ac:dyDescent="0.25">
      <c r="B90" s="869"/>
      <c r="C90" s="870"/>
      <c r="D90" s="870"/>
      <c r="E90" s="870"/>
      <c r="F90" s="870"/>
      <c r="G90" s="871"/>
      <c r="H90" s="869"/>
      <c r="I90" s="870"/>
      <c r="J90" s="870"/>
      <c r="K90" s="870"/>
      <c r="L90" s="871"/>
    </row>
    <row r="91" spans="2:15" x14ac:dyDescent="0.25">
      <c r="B91" s="869"/>
      <c r="C91" s="870"/>
      <c r="D91" s="870"/>
      <c r="E91" s="870"/>
      <c r="F91" s="870"/>
      <c r="G91" s="871"/>
      <c r="H91" s="869"/>
      <c r="I91" s="870"/>
      <c r="J91" s="870"/>
      <c r="K91" s="870"/>
      <c r="L91" s="871"/>
    </row>
    <row r="92" spans="2:15" x14ac:dyDescent="0.25">
      <c r="B92" s="869"/>
      <c r="C92" s="870"/>
      <c r="D92" s="870"/>
      <c r="E92" s="870"/>
      <c r="F92" s="870"/>
      <c r="G92" s="871"/>
      <c r="H92" s="869"/>
      <c r="I92" s="870"/>
      <c r="J92" s="870"/>
      <c r="K92" s="870"/>
      <c r="L92" s="871"/>
    </row>
    <row r="93" spans="2:15" x14ac:dyDescent="0.25">
      <c r="B93" s="869"/>
      <c r="C93" s="870"/>
      <c r="D93" s="870"/>
      <c r="E93" s="870"/>
      <c r="F93" s="870"/>
      <c r="G93" s="871"/>
      <c r="H93" s="869"/>
      <c r="I93" s="870"/>
      <c r="J93" s="870"/>
      <c r="K93" s="870"/>
      <c r="L93" s="871"/>
    </row>
    <row r="94" spans="2:15" x14ac:dyDescent="0.25">
      <c r="B94" s="869"/>
      <c r="C94" s="870"/>
      <c r="D94" s="870"/>
      <c r="E94" s="870"/>
      <c r="F94" s="870"/>
      <c r="G94" s="871"/>
      <c r="H94" s="869"/>
      <c r="I94" s="870"/>
      <c r="J94" s="870"/>
      <c r="K94" s="870"/>
      <c r="L94" s="871"/>
    </row>
    <row r="95" spans="2:15" x14ac:dyDescent="0.25">
      <c r="B95" s="869"/>
      <c r="C95" s="870"/>
      <c r="D95" s="870"/>
      <c r="E95" s="870"/>
      <c r="F95" s="870"/>
      <c r="G95" s="871"/>
      <c r="H95" s="869"/>
      <c r="I95" s="870"/>
      <c r="J95" s="870"/>
      <c r="K95" s="870"/>
      <c r="L95" s="871"/>
    </row>
    <row r="96" spans="2:15" x14ac:dyDescent="0.25">
      <c r="B96" s="869"/>
      <c r="C96" s="870"/>
      <c r="D96" s="870"/>
      <c r="E96" s="870"/>
      <c r="F96" s="870"/>
      <c r="G96" s="871"/>
      <c r="H96" s="869"/>
      <c r="I96" s="870"/>
      <c r="J96" s="870"/>
      <c r="K96" s="870"/>
      <c r="L96" s="871"/>
    </row>
    <row r="97" spans="2:15" x14ac:dyDescent="0.25">
      <c r="B97" s="869"/>
      <c r="C97" s="870"/>
      <c r="D97" s="870"/>
      <c r="E97" s="870"/>
      <c r="F97" s="870"/>
      <c r="G97" s="871"/>
      <c r="H97" s="869"/>
      <c r="I97" s="870"/>
      <c r="J97" s="870"/>
      <c r="K97" s="870"/>
      <c r="L97" s="871"/>
    </row>
    <row r="98" spans="2:15" x14ac:dyDescent="0.25">
      <c r="B98" s="869"/>
      <c r="C98" s="870"/>
      <c r="D98" s="870"/>
      <c r="E98" s="870"/>
      <c r="F98" s="870"/>
      <c r="G98" s="871"/>
      <c r="H98" s="869"/>
      <c r="I98" s="870"/>
      <c r="J98" s="870"/>
      <c r="K98" s="870"/>
      <c r="L98" s="871"/>
      <c r="O98" s="133"/>
    </row>
    <row r="99" spans="2:15" ht="15.75" thickBot="1" x14ac:dyDescent="0.3">
      <c r="B99" s="888"/>
      <c r="C99" s="889"/>
      <c r="D99" s="889"/>
      <c r="E99" s="889"/>
      <c r="F99" s="889"/>
      <c r="G99" s="890"/>
      <c r="H99" s="888"/>
      <c r="I99" s="889"/>
      <c r="J99" s="889"/>
      <c r="K99" s="889"/>
      <c r="L99" s="890"/>
    </row>
    <row r="100" spans="2:15" ht="25.5" customHeight="1" x14ac:dyDescent="0.25">
      <c r="B100" s="984" t="s">
        <v>1355</v>
      </c>
      <c r="C100" s="985"/>
      <c r="D100" s="985"/>
      <c r="E100" s="985"/>
      <c r="F100" s="985"/>
      <c r="G100" s="986"/>
      <c r="H100" s="990" t="s">
        <v>1356</v>
      </c>
      <c r="I100" s="991"/>
      <c r="J100" s="991"/>
      <c r="K100" s="991"/>
      <c r="L100" s="991"/>
      <c r="M100" s="983"/>
    </row>
    <row r="101" spans="2:15" ht="23.25" customHeight="1" thickBot="1" x14ac:dyDescent="0.3">
      <c r="B101" s="987"/>
      <c r="C101" s="988"/>
      <c r="D101" s="988"/>
      <c r="E101" s="988"/>
      <c r="F101" s="988"/>
      <c r="G101" s="989"/>
      <c r="H101" s="982"/>
      <c r="I101" s="983"/>
      <c r="J101" s="983"/>
      <c r="K101" s="983"/>
      <c r="L101" s="983"/>
      <c r="M101" s="983"/>
    </row>
    <row r="102" spans="2:15" ht="15.75" customHeight="1" x14ac:dyDescent="0.25">
      <c r="B102" s="848"/>
      <c r="C102" s="849"/>
      <c r="D102" s="849"/>
      <c r="E102" s="849"/>
      <c r="F102" s="849"/>
      <c r="G102" s="850"/>
      <c r="H102" s="848"/>
      <c r="I102" s="849"/>
      <c r="J102" s="849"/>
      <c r="K102" s="849"/>
      <c r="L102" s="850"/>
    </row>
    <row r="103" spans="2:15" x14ac:dyDescent="0.25">
      <c r="B103" s="851"/>
      <c r="C103" s="852"/>
      <c r="D103" s="852"/>
      <c r="E103" s="852"/>
      <c r="F103" s="852"/>
      <c r="G103" s="853"/>
      <c r="H103" s="851"/>
      <c r="I103" s="852"/>
      <c r="J103" s="852"/>
      <c r="K103" s="852"/>
      <c r="L103" s="853"/>
    </row>
    <row r="104" spans="2:15" x14ac:dyDescent="0.25">
      <c r="B104" s="851"/>
      <c r="C104" s="852"/>
      <c r="D104" s="852"/>
      <c r="E104" s="852"/>
      <c r="F104" s="852"/>
      <c r="G104" s="853"/>
      <c r="H104" s="851"/>
      <c r="I104" s="852"/>
      <c r="J104" s="852"/>
      <c r="K104" s="852"/>
      <c r="L104" s="853"/>
    </row>
    <row r="105" spans="2:15" x14ac:dyDescent="0.25">
      <c r="B105" s="851"/>
      <c r="C105" s="852"/>
      <c r="D105" s="852"/>
      <c r="E105" s="852"/>
      <c r="F105" s="852"/>
      <c r="G105" s="853"/>
      <c r="H105" s="851"/>
      <c r="I105" s="852"/>
      <c r="J105" s="852"/>
      <c r="K105" s="852"/>
      <c r="L105" s="853"/>
    </row>
    <row r="106" spans="2:15" x14ac:dyDescent="0.25">
      <c r="B106" s="851"/>
      <c r="C106" s="852"/>
      <c r="D106" s="852"/>
      <c r="E106" s="852"/>
      <c r="F106" s="852"/>
      <c r="G106" s="853"/>
      <c r="H106" s="851"/>
      <c r="I106" s="852"/>
      <c r="J106" s="852"/>
      <c r="K106" s="852"/>
      <c r="L106" s="853"/>
    </row>
    <row r="107" spans="2:15" x14ac:dyDescent="0.25">
      <c r="B107" s="851"/>
      <c r="C107" s="852"/>
      <c r="D107" s="852"/>
      <c r="E107" s="852"/>
      <c r="F107" s="852"/>
      <c r="G107" s="853"/>
      <c r="H107" s="851"/>
      <c r="I107" s="852"/>
      <c r="J107" s="852"/>
      <c r="K107" s="852"/>
      <c r="L107" s="853"/>
    </row>
    <row r="108" spans="2:15" x14ac:dyDescent="0.25">
      <c r="B108" s="851"/>
      <c r="C108" s="852"/>
      <c r="D108" s="852"/>
      <c r="E108" s="852"/>
      <c r="F108" s="852"/>
      <c r="G108" s="853"/>
      <c r="H108" s="851"/>
      <c r="I108" s="852"/>
      <c r="J108" s="852"/>
      <c r="K108" s="852"/>
      <c r="L108" s="853"/>
    </row>
    <row r="109" spans="2:15" x14ac:dyDescent="0.25">
      <c r="B109" s="851"/>
      <c r="C109" s="852"/>
      <c r="D109" s="852"/>
      <c r="E109" s="852"/>
      <c r="F109" s="852"/>
      <c r="G109" s="853"/>
      <c r="H109" s="851"/>
      <c r="I109" s="852"/>
      <c r="J109" s="852"/>
      <c r="K109" s="852"/>
      <c r="L109" s="853"/>
    </row>
    <row r="110" spans="2:15" x14ac:dyDescent="0.25">
      <c r="B110" s="851"/>
      <c r="C110" s="852"/>
      <c r="D110" s="852"/>
      <c r="E110" s="852"/>
      <c r="F110" s="852"/>
      <c r="G110" s="853"/>
      <c r="H110" s="851"/>
      <c r="I110" s="852"/>
      <c r="J110" s="852"/>
      <c r="K110" s="852"/>
      <c r="L110" s="853"/>
    </row>
    <row r="111" spans="2:15" x14ac:dyDescent="0.25">
      <c r="B111" s="851"/>
      <c r="C111" s="852"/>
      <c r="D111" s="852"/>
      <c r="E111" s="852"/>
      <c r="F111" s="852"/>
      <c r="G111" s="853"/>
      <c r="H111" s="851"/>
      <c r="I111" s="852"/>
      <c r="J111" s="852"/>
      <c r="K111" s="852"/>
      <c r="L111" s="853"/>
    </row>
    <row r="112" spans="2:15" x14ac:dyDescent="0.25">
      <c r="B112" s="851"/>
      <c r="C112" s="852"/>
      <c r="D112" s="852"/>
      <c r="E112" s="852"/>
      <c r="F112" s="852"/>
      <c r="G112" s="853"/>
      <c r="H112" s="851"/>
      <c r="I112" s="852"/>
      <c r="J112" s="852"/>
      <c r="K112" s="852"/>
      <c r="L112" s="853"/>
    </row>
    <row r="113" spans="2:12" x14ac:dyDescent="0.25">
      <c r="B113" s="851"/>
      <c r="C113" s="852"/>
      <c r="D113" s="852"/>
      <c r="E113" s="852"/>
      <c r="F113" s="852"/>
      <c r="G113" s="853"/>
      <c r="H113" s="851"/>
      <c r="I113" s="852"/>
      <c r="J113" s="852"/>
      <c r="K113" s="852"/>
      <c r="L113" s="853"/>
    </row>
    <row r="114" spans="2:12" x14ac:dyDescent="0.25">
      <c r="B114" s="851"/>
      <c r="C114" s="852"/>
      <c r="D114" s="852"/>
      <c r="E114" s="852"/>
      <c r="F114" s="852"/>
      <c r="G114" s="853"/>
      <c r="H114" s="851"/>
      <c r="I114" s="852"/>
      <c r="J114" s="852"/>
      <c r="K114" s="852"/>
      <c r="L114" s="853"/>
    </row>
    <row r="115" spans="2:12" ht="15.75" thickBot="1" x14ac:dyDescent="0.3">
      <c r="B115" s="973"/>
      <c r="C115" s="974"/>
      <c r="D115" s="974"/>
      <c r="E115" s="974"/>
      <c r="F115" s="974"/>
      <c r="G115" s="975"/>
      <c r="H115" s="973"/>
      <c r="I115" s="974"/>
      <c r="J115" s="974"/>
      <c r="K115" s="974"/>
      <c r="L115" s="975"/>
    </row>
    <row r="116" spans="2:12" x14ac:dyDescent="0.25">
      <c r="B116" s="976" t="s">
        <v>1357</v>
      </c>
      <c r="C116" s="977"/>
      <c r="D116" s="977"/>
      <c r="E116" s="977"/>
      <c r="F116" s="977"/>
      <c r="G116" s="978"/>
      <c r="H116" s="982" t="s">
        <v>1358</v>
      </c>
      <c r="I116" s="983"/>
      <c r="J116" s="983"/>
      <c r="K116" s="983"/>
      <c r="L116" s="983"/>
    </row>
    <row r="117" spans="2:12" ht="30" customHeight="1" thickBot="1" x14ac:dyDescent="0.3">
      <c r="B117" s="979"/>
      <c r="C117" s="980"/>
      <c r="D117" s="980"/>
      <c r="E117" s="980"/>
      <c r="F117" s="980"/>
      <c r="G117" s="981"/>
      <c r="H117" s="982"/>
      <c r="I117" s="983"/>
      <c r="J117" s="983"/>
      <c r="K117" s="983"/>
      <c r="L117" s="983"/>
    </row>
    <row r="118" spans="2:12" ht="15.75" customHeight="1" x14ac:dyDescent="0.25">
      <c r="B118" s="848"/>
      <c r="C118" s="849"/>
      <c r="D118" s="849"/>
      <c r="E118" s="849"/>
      <c r="F118" s="849"/>
      <c r="G118" s="850"/>
      <c r="H118" s="848"/>
      <c r="I118" s="849"/>
      <c r="J118" s="849"/>
      <c r="K118" s="849"/>
      <c r="L118" s="850"/>
    </row>
    <row r="119" spans="2:12" x14ac:dyDescent="0.25">
      <c r="B119" s="851"/>
      <c r="C119" s="852"/>
      <c r="D119" s="852"/>
      <c r="E119" s="852"/>
      <c r="F119" s="852"/>
      <c r="G119" s="853"/>
      <c r="H119" s="851"/>
      <c r="I119" s="852"/>
      <c r="J119" s="852"/>
      <c r="K119" s="852"/>
      <c r="L119" s="853"/>
    </row>
    <row r="120" spans="2:12" x14ac:dyDescent="0.25">
      <c r="B120" s="851"/>
      <c r="C120" s="852"/>
      <c r="D120" s="852"/>
      <c r="E120" s="852"/>
      <c r="F120" s="852"/>
      <c r="G120" s="853"/>
      <c r="H120" s="851"/>
      <c r="I120" s="852"/>
      <c r="J120" s="852"/>
      <c r="K120" s="852"/>
      <c r="L120" s="853"/>
    </row>
    <row r="121" spans="2:12" x14ac:dyDescent="0.25">
      <c r="B121" s="851"/>
      <c r="C121" s="852"/>
      <c r="D121" s="852"/>
      <c r="E121" s="852"/>
      <c r="F121" s="852"/>
      <c r="G121" s="853"/>
      <c r="H121" s="851"/>
      <c r="I121" s="852"/>
      <c r="J121" s="852"/>
      <c r="K121" s="852"/>
      <c r="L121" s="853"/>
    </row>
    <row r="122" spans="2:12" x14ac:dyDescent="0.25">
      <c r="B122" s="851"/>
      <c r="C122" s="852"/>
      <c r="D122" s="852"/>
      <c r="E122" s="852"/>
      <c r="F122" s="852"/>
      <c r="G122" s="853"/>
      <c r="H122" s="851"/>
      <c r="I122" s="852"/>
      <c r="J122" s="852"/>
      <c r="K122" s="852"/>
      <c r="L122" s="853"/>
    </row>
    <row r="123" spans="2:12" x14ac:dyDescent="0.25">
      <c r="B123" s="851"/>
      <c r="C123" s="852"/>
      <c r="D123" s="852"/>
      <c r="E123" s="852"/>
      <c r="F123" s="852"/>
      <c r="G123" s="853"/>
      <c r="H123" s="851"/>
      <c r="I123" s="852"/>
      <c r="J123" s="852"/>
      <c r="K123" s="852"/>
      <c r="L123" s="853"/>
    </row>
    <row r="124" spans="2:12" x14ac:dyDescent="0.25">
      <c r="B124" s="851"/>
      <c r="C124" s="852"/>
      <c r="D124" s="852"/>
      <c r="E124" s="852"/>
      <c r="F124" s="852"/>
      <c r="G124" s="853"/>
      <c r="H124" s="851"/>
      <c r="I124" s="852"/>
      <c r="J124" s="852"/>
      <c r="K124" s="852"/>
      <c r="L124" s="853"/>
    </row>
    <row r="125" spans="2:12" x14ac:dyDescent="0.25">
      <c r="B125" s="851"/>
      <c r="C125" s="852"/>
      <c r="D125" s="852"/>
      <c r="E125" s="852"/>
      <c r="F125" s="852"/>
      <c r="G125" s="853"/>
      <c r="H125" s="851"/>
      <c r="I125" s="852"/>
      <c r="J125" s="852"/>
      <c r="K125" s="852"/>
      <c r="L125" s="853"/>
    </row>
    <row r="126" spans="2:12" x14ac:dyDescent="0.25">
      <c r="B126" s="851"/>
      <c r="C126" s="852"/>
      <c r="D126" s="852"/>
      <c r="E126" s="852"/>
      <c r="F126" s="852"/>
      <c r="G126" s="853"/>
      <c r="H126" s="851"/>
      <c r="I126" s="852"/>
      <c r="J126" s="852"/>
      <c r="K126" s="852"/>
      <c r="L126" s="853"/>
    </row>
    <row r="127" spans="2:12" x14ac:dyDescent="0.25">
      <c r="B127" s="851"/>
      <c r="C127" s="852"/>
      <c r="D127" s="852"/>
      <c r="E127" s="852"/>
      <c r="F127" s="852"/>
      <c r="G127" s="853"/>
      <c r="H127" s="851"/>
      <c r="I127" s="852"/>
      <c r="J127" s="852"/>
      <c r="K127" s="852"/>
      <c r="L127" s="853"/>
    </row>
    <row r="128" spans="2:12" x14ac:dyDescent="0.25">
      <c r="B128" s="851"/>
      <c r="C128" s="852"/>
      <c r="D128" s="852"/>
      <c r="E128" s="852"/>
      <c r="F128" s="852"/>
      <c r="G128" s="853"/>
      <c r="H128" s="851"/>
      <c r="I128" s="852"/>
      <c r="J128" s="852"/>
      <c r="K128" s="852"/>
      <c r="L128" s="853"/>
    </row>
    <row r="129" spans="2:12" x14ac:dyDescent="0.25">
      <c r="B129" s="851"/>
      <c r="C129" s="852"/>
      <c r="D129" s="852"/>
      <c r="E129" s="852"/>
      <c r="F129" s="852"/>
      <c r="G129" s="853"/>
      <c r="H129" s="851"/>
      <c r="I129" s="852"/>
      <c r="J129" s="852"/>
      <c r="K129" s="852"/>
      <c r="L129" s="853"/>
    </row>
    <row r="130" spans="2:12" x14ac:dyDescent="0.25">
      <c r="B130" s="851"/>
      <c r="C130" s="852"/>
      <c r="D130" s="852"/>
      <c r="E130" s="852"/>
      <c r="F130" s="852"/>
      <c r="G130" s="853"/>
      <c r="H130" s="851"/>
      <c r="I130" s="852"/>
      <c r="J130" s="852"/>
      <c r="K130" s="852"/>
      <c r="L130" s="853"/>
    </row>
    <row r="131" spans="2:12" ht="15.75" thickBot="1" x14ac:dyDescent="0.3">
      <c r="B131" s="973"/>
      <c r="C131" s="974"/>
      <c r="D131" s="974"/>
      <c r="E131" s="974"/>
      <c r="F131" s="974"/>
      <c r="G131" s="975"/>
      <c r="H131" s="973"/>
      <c r="I131" s="974"/>
      <c r="J131" s="974"/>
      <c r="K131" s="974"/>
      <c r="L131" s="975"/>
    </row>
    <row r="132" spans="2:12" x14ac:dyDescent="0.25">
      <c r="B132" s="976" t="s">
        <v>1359</v>
      </c>
      <c r="C132" s="977"/>
      <c r="D132" s="977"/>
      <c r="E132" s="977"/>
      <c r="F132" s="977"/>
      <c r="G132" s="978"/>
      <c r="H132" s="982" t="s">
        <v>1360</v>
      </c>
      <c r="I132" s="983"/>
      <c r="J132" s="983"/>
      <c r="K132" s="983"/>
      <c r="L132" s="983"/>
    </row>
    <row r="133" spans="2:12" ht="30" customHeight="1" thickBot="1" x14ac:dyDescent="0.3">
      <c r="B133" s="979"/>
      <c r="C133" s="980"/>
      <c r="D133" s="980"/>
      <c r="E133" s="980"/>
      <c r="F133" s="980"/>
      <c r="G133" s="981"/>
      <c r="H133" s="982"/>
      <c r="I133" s="983"/>
      <c r="J133" s="983"/>
      <c r="K133" s="983"/>
      <c r="L133" s="983"/>
    </row>
    <row r="134" spans="2:12" ht="15.75" customHeight="1" x14ac:dyDescent="0.25">
      <c r="B134" s="848"/>
      <c r="C134" s="849"/>
      <c r="D134" s="849"/>
      <c r="E134" s="849"/>
      <c r="F134" s="849"/>
      <c r="G134" s="850"/>
      <c r="H134" s="848"/>
      <c r="I134" s="849"/>
      <c r="J134" s="849"/>
      <c r="K134" s="849"/>
      <c r="L134" s="850"/>
    </row>
    <row r="135" spans="2:12" x14ac:dyDescent="0.25">
      <c r="B135" s="851"/>
      <c r="C135" s="852"/>
      <c r="D135" s="852"/>
      <c r="E135" s="852"/>
      <c r="F135" s="852"/>
      <c r="G135" s="853"/>
      <c r="H135" s="851"/>
      <c r="I135" s="852"/>
      <c r="J135" s="852"/>
      <c r="K135" s="852"/>
      <c r="L135" s="853"/>
    </row>
    <row r="136" spans="2:12" x14ac:dyDescent="0.25">
      <c r="B136" s="851"/>
      <c r="C136" s="852"/>
      <c r="D136" s="852"/>
      <c r="E136" s="852"/>
      <c r="F136" s="852"/>
      <c r="G136" s="853"/>
      <c r="H136" s="851"/>
      <c r="I136" s="852"/>
      <c r="J136" s="852"/>
      <c r="K136" s="852"/>
      <c r="L136" s="853"/>
    </row>
    <row r="137" spans="2:12" x14ac:dyDescent="0.25">
      <c r="B137" s="851"/>
      <c r="C137" s="852"/>
      <c r="D137" s="852"/>
      <c r="E137" s="852"/>
      <c r="F137" s="852"/>
      <c r="G137" s="853"/>
      <c r="H137" s="851"/>
      <c r="I137" s="852"/>
      <c r="J137" s="852"/>
      <c r="K137" s="852"/>
      <c r="L137" s="853"/>
    </row>
    <row r="138" spans="2:12" x14ac:dyDescent="0.25">
      <c r="B138" s="851"/>
      <c r="C138" s="852"/>
      <c r="D138" s="852"/>
      <c r="E138" s="852"/>
      <c r="F138" s="852"/>
      <c r="G138" s="853"/>
      <c r="H138" s="851"/>
      <c r="I138" s="852"/>
      <c r="J138" s="852"/>
      <c r="K138" s="852"/>
      <c r="L138" s="853"/>
    </row>
    <row r="139" spans="2:12" x14ac:dyDescent="0.25">
      <c r="B139" s="851"/>
      <c r="C139" s="852"/>
      <c r="D139" s="852"/>
      <c r="E139" s="852"/>
      <c r="F139" s="852"/>
      <c r="G139" s="853"/>
      <c r="H139" s="851"/>
      <c r="I139" s="852"/>
      <c r="J139" s="852"/>
      <c r="K139" s="852"/>
      <c r="L139" s="853"/>
    </row>
    <row r="140" spans="2:12" x14ac:dyDescent="0.25">
      <c r="B140" s="851"/>
      <c r="C140" s="852"/>
      <c r="D140" s="852"/>
      <c r="E140" s="852"/>
      <c r="F140" s="852"/>
      <c r="G140" s="853"/>
      <c r="H140" s="851"/>
      <c r="I140" s="852"/>
      <c r="J140" s="852"/>
      <c r="K140" s="852"/>
      <c r="L140" s="853"/>
    </row>
    <row r="141" spans="2:12" x14ac:dyDescent="0.25">
      <c r="B141" s="851"/>
      <c r="C141" s="852"/>
      <c r="D141" s="852"/>
      <c r="E141" s="852"/>
      <c r="F141" s="852"/>
      <c r="G141" s="853"/>
      <c r="H141" s="851"/>
      <c r="I141" s="852"/>
      <c r="J141" s="852"/>
      <c r="K141" s="852"/>
      <c r="L141" s="853"/>
    </row>
    <row r="142" spans="2:12" x14ac:dyDescent="0.25">
      <c r="B142" s="851"/>
      <c r="C142" s="852"/>
      <c r="D142" s="852"/>
      <c r="E142" s="852"/>
      <c r="F142" s="852"/>
      <c r="G142" s="853"/>
      <c r="H142" s="851"/>
      <c r="I142" s="852"/>
      <c r="J142" s="852"/>
      <c r="K142" s="852"/>
      <c r="L142" s="853"/>
    </row>
    <row r="143" spans="2:12" x14ac:dyDescent="0.25">
      <c r="B143" s="851"/>
      <c r="C143" s="852"/>
      <c r="D143" s="852"/>
      <c r="E143" s="852"/>
      <c r="F143" s="852"/>
      <c r="G143" s="853"/>
      <c r="H143" s="851"/>
      <c r="I143" s="852"/>
      <c r="J143" s="852"/>
      <c r="K143" s="852"/>
      <c r="L143" s="853"/>
    </row>
    <row r="144" spans="2:12" x14ac:dyDescent="0.25">
      <c r="B144" s="851"/>
      <c r="C144" s="852"/>
      <c r="D144" s="852"/>
      <c r="E144" s="852"/>
      <c r="F144" s="852"/>
      <c r="G144" s="853"/>
      <c r="H144" s="851"/>
      <c r="I144" s="852"/>
      <c r="J144" s="852"/>
      <c r="K144" s="852"/>
      <c r="L144" s="853"/>
    </row>
    <row r="145" spans="2:12" x14ac:dyDescent="0.25">
      <c r="B145" s="851"/>
      <c r="C145" s="852"/>
      <c r="D145" s="852"/>
      <c r="E145" s="852"/>
      <c r="F145" s="852"/>
      <c r="G145" s="853"/>
      <c r="H145" s="851"/>
      <c r="I145" s="852"/>
      <c r="J145" s="852"/>
      <c r="K145" s="852"/>
      <c r="L145" s="853"/>
    </row>
    <row r="146" spans="2:12" x14ac:dyDescent="0.25">
      <c r="B146" s="851"/>
      <c r="C146" s="852"/>
      <c r="D146" s="852"/>
      <c r="E146" s="852"/>
      <c r="F146" s="852"/>
      <c r="G146" s="853"/>
      <c r="H146" s="851"/>
      <c r="I146" s="852"/>
      <c r="J146" s="852"/>
      <c r="K146" s="852"/>
      <c r="L146" s="853"/>
    </row>
    <row r="147" spans="2:12" ht="15.75" thickBot="1" x14ac:dyDescent="0.3">
      <c r="B147" s="973"/>
      <c r="C147" s="974"/>
      <c r="D147" s="974"/>
      <c r="E147" s="974"/>
      <c r="F147" s="974"/>
      <c r="G147" s="975"/>
      <c r="H147" s="973"/>
      <c r="I147" s="974"/>
      <c r="J147" s="974"/>
      <c r="K147" s="974"/>
      <c r="L147" s="975"/>
    </row>
    <row r="148" spans="2:12" x14ac:dyDescent="0.25">
      <c r="B148" s="976" t="s">
        <v>1361</v>
      </c>
      <c r="C148" s="977"/>
      <c r="D148" s="977"/>
      <c r="E148" s="977"/>
      <c r="F148" s="977"/>
      <c r="G148" s="978"/>
      <c r="H148" s="982" t="s">
        <v>1362</v>
      </c>
      <c r="I148" s="983"/>
      <c r="J148" s="983"/>
      <c r="K148" s="983"/>
      <c r="L148" s="983"/>
    </row>
    <row r="149" spans="2:12" ht="30" customHeight="1" thickBot="1" x14ac:dyDescent="0.3">
      <c r="B149" s="979"/>
      <c r="C149" s="980"/>
      <c r="D149" s="980"/>
      <c r="E149" s="980"/>
      <c r="F149" s="980"/>
      <c r="G149" s="981"/>
      <c r="H149" s="982"/>
      <c r="I149" s="983"/>
      <c r="J149" s="983"/>
      <c r="K149" s="983"/>
      <c r="L149" s="983"/>
    </row>
    <row r="150" spans="2:12" ht="15.75" customHeight="1" x14ac:dyDescent="0.25">
      <c r="B150" s="848"/>
      <c r="C150" s="849"/>
      <c r="D150" s="849"/>
      <c r="E150" s="849"/>
      <c r="F150" s="849"/>
      <c r="G150" s="850"/>
      <c r="H150" s="848"/>
      <c r="I150" s="849"/>
      <c r="J150" s="849"/>
      <c r="K150" s="849"/>
      <c r="L150" s="850"/>
    </row>
    <row r="151" spans="2:12" x14ac:dyDescent="0.25">
      <c r="B151" s="851"/>
      <c r="C151" s="852"/>
      <c r="D151" s="852"/>
      <c r="E151" s="852"/>
      <c r="F151" s="852"/>
      <c r="G151" s="853"/>
      <c r="H151" s="851"/>
      <c r="I151" s="852"/>
      <c r="J151" s="852"/>
      <c r="K151" s="852"/>
      <c r="L151" s="853"/>
    </row>
    <row r="152" spans="2:12" x14ac:dyDescent="0.25">
      <c r="B152" s="851"/>
      <c r="C152" s="852"/>
      <c r="D152" s="852"/>
      <c r="E152" s="852"/>
      <c r="F152" s="852"/>
      <c r="G152" s="853"/>
      <c r="H152" s="851"/>
      <c r="I152" s="852"/>
      <c r="J152" s="852"/>
      <c r="K152" s="852"/>
      <c r="L152" s="853"/>
    </row>
    <row r="153" spans="2:12" x14ac:dyDescent="0.25">
      <c r="B153" s="851"/>
      <c r="C153" s="852"/>
      <c r="D153" s="852"/>
      <c r="E153" s="852"/>
      <c r="F153" s="852"/>
      <c r="G153" s="853"/>
      <c r="H153" s="851"/>
      <c r="I153" s="852"/>
      <c r="J153" s="852"/>
      <c r="K153" s="852"/>
      <c r="L153" s="853"/>
    </row>
    <row r="154" spans="2:12" x14ac:dyDescent="0.25">
      <c r="B154" s="851"/>
      <c r="C154" s="852"/>
      <c r="D154" s="852"/>
      <c r="E154" s="852"/>
      <c r="F154" s="852"/>
      <c r="G154" s="853"/>
      <c r="H154" s="851"/>
      <c r="I154" s="852"/>
      <c r="J154" s="852"/>
      <c r="K154" s="852"/>
      <c r="L154" s="853"/>
    </row>
    <row r="155" spans="2:12" x14ac:dyDescent="0.25">
      <c r="B155" s="851"/>
      <c r="C155" s="852"/>
      <c r="D155" s="852"/>
      <c r="E155" s="852"/>
      <c r="F155" s="852"/>
      <c r="G155" s="853"/>
      <c r="H155" s="851"/>
      <c r="I155" s="852"/>
      <c r="J155" s="852"/>
      <c r="K155" s="852"/>
      <c r="L155" s="853"/>
    </row>
    <row r="156" spans="2:12" x14ac:dyDescent="0.25">
      <c r="B156" s="851"/>
      <c r="C156" s="852"/>
      <c r="D156" s="852"/>
      <c r="E156" s="852"/>
      <c r="F156" s="852"/>
      <c r="G156" s="853"/>
      <c r="H156" s="851"/>
      <c r="I156" s="852"/>
      <c r="J156" s="852"/>
      <c r="K156" s="852"/>
      <c r="L156" s="853"/>
    </row>
    <row r="157" spans="2:12" x14ac:dyDescent="0.25">
      <c r="B157" s="851"/>
      <c r="C157" s="852"/>
      <c r="D157" s="852"/>
      <c r="E157" s="852"/>
      <c r="F157" s="852"/>
      <c r="G157" s="853"/>
      <c r="H157" s="851"/>
      <c r="I157" s="852"/>
      <c r="J157" s="852"/>
      <c r="K157" s="852"/>
      <c r="L157" s="853"/>
    </row>
    <row r="158" spans="2:12" x14ac:dyDescent="0.25">
      <c r="B158" s="851"/>
      <c r="C158" s="852"/>
      <c r="D158" s="852"/>
      <c r="E158" s="852"/>
      <c r="F158" s="852"/>
      <c r="G158" s="853"/>
      <c r="H158" s="851"/>
      <c r="I158" s="852"/>
      <c r="J158" s="852"/>
      <c r="K158" s="852"/>
      <c r="L158" s="853"/>
    </row>
    <row r="159" spans="2:12" x14ac:dyDescent="0.25">
      <c r="B159" s="851"/>
      <c r="C159" s="852"/>
      <c r="D159" s="852"/>
      <c r="E159" s="852"/>
      <c r="F159" s="852"/>
      <c r="G159" s="853"/>
      <c r="H159" s="851"/>
      <c r="I159" s="852"/>
      <c r="J159" s="852"/>
      <c r="K159" s="852"/>
      <c r="L159" s="853"/>
    </row>
    <row r="160" spans="2:12" x14ac:dyDescent="0.25">
      <c r="B160" s="851"/>
      <c r="C160" s="852"/>
      <c r="D160" s="852"/>
      <c r="E160" s="852"/>
      <c r="F160" s="852"/>
      <c r="G160" s="853"/>
      <c r="H160" s="851"/>
      <c r="I160" s="852"/>
      <c r="J160" s="852"/>
      <c r="K160" s="852"/>
      <c r="L160" s="853"/>
    </row>
    <row r="161" spans="2:12" x14ac:dyDescent="0.25">
      <c r="B161" s="851"/>
      <c r="C161" s="852"/>
      <c r="D161" s="852"/>
      <c r="E161" s="852"/>
      <c r="F161" s="852"/>
      <c r="G161" s="853"/>
      <c r="H161" s="851"/>
      <c r="I161" s="852"/>
      <c r="J161" s="852"/>
      <c r="K161" s="852"/>
      <c r="L161" s="853"/>
    </row>
    <row r="162" spans="2:12" x14ac:dyDescent="0.25">
      <c r="B162" s="851"/>
      <c r="C162" s="852"/>
      <c r="D162" s="852"/>
      <c r="E162" s="852"/>
      <c r="F162" s="852"/>
      <c r="G162" s="853"/>
      <c r="H162" s="851"/>
      <c r="I162" s="852"/>
      <c r="J162" s="852"/>
      <c r="K162" s="852"/>
      <c r="L162" s="853"/>
    </row>
    <row r="163" spans="2:12" ht="15.75" thickBot="1" x14ac:dyDescent="0.3">
      <c r="B163" s="973"/>
      <c r="C163" s="974"/>
      <c r="D163" s="974"/>
      <c r="E163" s="974"/>
      <c r="F163" s="974"/>
      <c r="G163" s="975"/>
      <c r="H163" s="973"/>
      <c r="I163" s="974"/>
      <c r="J163" s="974"/>
      <c r="K163" s="974"/>
      <c r="L163" s="975"/>
    </row>
    <row r="164" spans="2:12" x14ac:dyDescent="0.25">
      <c r="B164" s="976" t="s">
        <v>1363</v>
      </c>
      <c r="C164" s="977"/>
      <c r="D164" s="977"/>
      <c r="E164" s="977"/>
      <c r="F164" s="977"/>
      <c r="G164" s="978"/>
      <c r="H164" s="982" t="s">
        <v>1363</v>
      </c>
      <c r="I164" s="983"/>
      <c r="J164" s="983"/>
      <c r="K164" s="983"/>
      <c r="L164" s="983"/>
    </row>
    <row r="165" spans="2:12" ht="30" customHeight="1" thickBot="1" x14ac:dyDescent="0.3">
      <c r="B165" s="979"/>
      <c r="C165" s="980"/>
      <c r="D165" s="980"/>
      <c r="E165" s="980"/>
      <c r="F165" s="980"/>
      <c r="G165" s="981"/>
      <c r="H165" s="982"/>
      <c r="I165" s="983"/>
      <c r="J165" s="983"/>
      <c r="K165" s="983"/>
      <c r="L165" s="983"/>
    </row>
  </sheetData>
  <mergeCells count="47">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M69"/>
    <mergeCell ref="B70:G83"/>
    <mergeCell ref="H70:L83"/>
    <mergeCell ref="B84:G85"/>
    <mergeCell ref="H84:M85"/>
    <mergeCell ref="B86:G99"/>
    <mergeCell ref="H86:L99"/>
    <mergeCell ref="B100:G101"/>
    <mergeCell ref="H100:M101"/>
    <mergeCell ref="B102:G115"/>
    <mergeCell ref="H102:L115"/>
    <mergeCell ref="B116:G117"/>
    <mergeCell ref="H116:L117"/>
    <mergeCell ref="B118:G131"/>
    <mergeCell ref="H118:L131"/>
    <mergeCell ref="B150:G163"/>
    <mergeCell ref="H150:L163"/>
    <mergeCell ref="B164:G165"/>
    <mergeCell ref="H164:L165"/>
    <mergeCell ref="B132:G133"/>
    <mergeCell ref="H132:L133"/>
    <mergeCell ref="B134:G147"/>
    <mergeCell ref="H134:L147"/>
    <mergeCell ref="B148:G149"/>
    <mergeCell ref="H148:L149"/>
  </mergeCells>
  <printOptions horizontalCentered="1" verticalCentered="1"/>
  <pageMargins left="0.23622047244094491" right="0.23622047244094491" top="0.74803149606299213" bottom="0.74803149606299213" header="0.31496062992125984" footer="0.31496062992125984"/>
  <pageSetup scale="46" orientation="portrait" r:id="rId1"/>
  <headerFooter>
    <oddFooter>Página &amp;P&amp;R&amp;A</oddFooter>
  </headerFooter>
  <colBreaks count="1" manualBreakCount="1">
    <brk id="7" max="196"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82"/>
  <sheetViews>
    <sheetView topLeftCell="A352" zoomScale="85" zoomScaleNormal="85" workbookViewId="0">
      <selection activeCell="A70" sqref="A70:F83"/>
    </sheetView>
  </sheetViews>
  <sheetFormatPr baseColWidth="10" defaultColWidth="11.5703125" defaultRowHeight="15" x14ac:dyDescent="0.25"/>
  <cols>
    <col min="1" max="4" width="11.5703125" style="128"/>
    <col min="5" max="5" width="13.42578125" style="128" customWidth="1"/>
    <col min="6" max="6" width="7.42578125" style="128" customWidth="1"/>
    <col min="7" max="7" width="11.5703125" style="128"/>
    <col min="8" max="8" width="20" style="128" customWidth="1"/>
    <col min="9" max="16384" width="11.5703125" style="128"/>
  </cols>
  <sheetData>
    <row r="1" spans="1:11" x14ac:dyDescent="0.25">
      <c r="A1" s="963" t="s">
        <v>251</v>
      </c>
      <c r="B1" s="854"/>
      <c r="C1" s="854"/>
      <c r="D1" s="854"/>
      <c r="E1" s="854"/>
      <c r="F1" s="854"/>
      <c r="G1" s="854"/>
      <c r="H1" s="854"/>
      <c r="I1" s="854"/>
      <c r="J1" s="854"/>
      <c r="K1" s="909"/>
    </row>
    <row r="2" spans="1:11" ht="28.5" customHeight="1" x14ac:dyDescent="0.25">
      <c r="A2" s="964"/>
      <c r="B2" s="855"/>
      <c r="C2" s="855"/>
      <c r="D2" s="855"/>
      <c r="E2" s="855"/>
      <c r="F2" s="855"/>
      <c r="G2" s="855"/>
      <c r="H2" s="855"/>
      <c r="I2" s="855"/>
      <c r="J2" s="855"/>
      <c r="K2" s="911"/>
    </row>
    <row r="3" spans="1:11" x14ac:dyDescent="0.25">
      <c r="A3" s="914" t="s">
        <v>289</v>
      </c>
      <c r="B3" s="912"/>
      <c r="C3" s="912"/>
      <c r="D3" s="913"/>
      <c r="E3" s="97">
        <v>44252</v>
      </c>
      <c r="F3" s="914" t="s">
        <v>290</v>
      </c>
      <c r="G3" s="912"/>
      <c r="H3" s="913"/>
      <c r="I3" s="915">
        <v>44258</v>
      </c>
      <c r="J3" s="912"/>
      <c r="K3" s="913"/>
    </row>
    <row r="4" spans="1:11" ht="24" x14ac:dyDescent="0.25">
      <c r="A4" s="967" t="s">
        <v>250</v>
      </c>
      <c r="B4" s="916"/>
      <c r="C4" s="916"/>
      <c r="D4" s="916"/>
      <c r="E4" s="916"/>
      <c r="F4" s="916"/>
      <c r="G4" s="917"/>
      <c r="H4" s="338" t="s">
        <v>489</v>
      </c>
      <c r="I4" s="338" t="s">
        <v>2</v>
      </c>
      <c r="J4" s="867" t="s">
        <v>0</v>
      </c>
      <c r="K4" s="920"/>
    </row>
    <row r="5" spans="1:11" ht="24.75" thickBot="1" x14ac:dyDescent="0.3">
      <c r="A5" s="1024"/>
      <c r="B5" s="918"/>
      <c r="C5" s="918"/>
      <c r="D5" s="918"/>
      <c r="E5" s="918"/>
      <c r="F5" s="918"/>
      <c r="G5" s="919"/>
      <c r="H5" s="272" t="s">
        <v>490</v>
      </c>
      <c r="I5" s="338">
        <v>2</v>
      </c>
      <c r="J5" s="867" t="s">
        <v>291</v>
      </c>
      <c r="K5" s="920"/>
    </row>
    <row r="6" spans="1:11" ht="15.75" hidden="1" thickBot="1" x14ac:dyDescent="0.3">
      <c r="A6" s="869" t="s">
        <v>452</v>
      </c>
      <c r="B6" s="870"/>
      <c r="C6" s="870"/>
      <c r="D6" s="870"/>
      <c r="E6" s="870"/>
      <c r="F6" s="871"/>
      <c r="G6" s="869" t="s">
        <v>453</v>
      </c>
      <c r="H6" s="870"/>
      <c r="I6" s="870"/>
      <c r="J6" s="870"/>
      <c r="K6" s="871"/>
    </row>
    <row r="7" spans="1:11" ht="15.75" hidden="1" thickBot="1" x14ac:dyDescent="0.3">
      <c r="A7" s="869"/>
      <c r="B7" s="870"/>
      <c r="C7" s="870"/>
      <c r="D7" s="870"/>
      <c r="E7" s="870"/>
      <c r="F7" s="871"/>
      <c r="G7" s="869"/>
      <c r="H7" s="870"/>
      <c r="I7" s="870"/>
      <c r="J7" s="870"/>
      <c r="K7" s="871"/>
    </row>
    <row r="8" spans="1:11" ht="15.75" hidden="1" thickBot="1" x14ac:dyDescent="0.3">
      <c r="A8" s="869"/>
      <c r="B8" s="870"/>
      <c r="C8" s="870"/>
      <c r="D8" s="870"/>
      <c r="E8" s="870"/>
      <c r="F8" s="871"/>
      <c r="G8" s="869"/>
      <c r="H8" s="870"/>
      <c r="I8" s="870"/>
      <c r="J8" s="870"/>
      <c r="K8" s="871"/>
    </row>
    <row r="9" spans="1:11" ht="15.75" hidden="1" thickBot="1" x14ac:dyDescent="0.3">
      <c r="A9" s="869"/>
      <c r="B9" s="870"/>
      <c r="C9" s="870"/>
      <c r="D9" s="870"/>
      <c r="E9" s="870"/>
      <c r="F9" s="871"/>
      <c r="G9" s="869"/>
      <c r="H9" s="870"/>
      <c r="I9" s="870"/>
      <c r="J9" s="870"/>
      <c r="K9" s="871"/>
    </row>
    <row r="10" spans="1:11" ht="15.75" hidden="1" thickBot="1" x14ac:dyDescent="0.3">
      <c r="A10" s="869"/>
      <c r="B10" s="870"/>
      <c r="C10" s="870"/>
      <c r="D10" s="870"/>
      <c r="E10" s="870"/>
      <c r="F10" s="871"/>
      <c r="G10" s="869"/>
      <c r="H10" s="870"/>
      <c r="I10" s="870"/>
      <c r="J10" s="870"/>
      <c r="K10" s="871"/>
    </row>
    <row r="11" spans="1:11" ht="15.75" hidden="1" thickBot="1" x14ac:dyDescent="0.3">
      <c r="A11" s="869"/>
      <c r="B11" s="870"/>
      <c r="C11" s="870"/>
      <c r="D11" s="870"/>
      <c r="E11" s="870"/>
      <c r="F11" s="871"/>
      <c r="G11" s="869"/>
      <c r="H11" s="870"/>
      <c r="I11" s="870"/>
      <c r="J11" s="870"/>
      <c r="K11" s="871"/>
    </row>
    <row r="12" spans="1:11" ht="15.75" hidden="1" thickBot="1" x14ac:dyDescent="0.3">
      <c r="A12" s="869"/>
      <c r="B12" s="870"/>
      <c r="C12" s="870"/>
      <c r="D12" s="870"/>
      <c r="E12" s="870"/>
      <c r="F12" s="871"/>
      <c r="G12" s="869"/>
      <c r="H12" s="870"/>
      <c r="I12" s="870"/>
      <c r="J12" s="870"/>
      <c r="K12" s="871"/>
    </row>
    <row r="13" spans="1:11" ht="15.75" hidden="1" thickBot="1" x14ac:dyDescent="0.3">
      <c r="A13" s="869"/>
      <c r="B13" s="870"/>
      <c r="C13" s="870"/>
      <c r="D13" s="870"/>
      <c r="E13" s="870"/>
      <c r="F13" s="871"/>
      <c r="G13" s="869"/>
      <c r="H13" s="870"/>
      <c r="I13" s="870"/>
      <c r="J13" s="870"/>
      <c r="K13" s="871"/>
    </row>
    <row r="14" spans="1:11" ht="15.75" hidden="1" thickBot="1" x14ac:dyDescent="0.3">
      <c r="A14" s="869"/>
      <c r="B14" s="870"/>
      <c r="C14" s="870"/>
      <c r="D14" s="870"/>
      <c r="E14" s="870"/>
      <c r="F14" s="871"/>
      <c r="G14" s="869"/>
      <c r="H14" s="870"/>
      <c r="I14" s="870"/>
      <c r="J14" s="870"/>
      <c r="K14" s="871"/>
    </row>
    <row r="15" spans="1:11" ht="15.75" hidden="1" thickBot="1" x14ac:dyDescent="0.3">
      <c r="A15" s="869"/>
      <c r="B15" s="870"/>
      <c r="C15" s="870"/>
      <c r="D15" s="870"/>
      <c r="E15" s="870"/>
      <c r="F15" s="871"/>
      <c r="G15" s="869"/>
      <c r="H15" s="870"/>
      <c r="I15" s="870"/>
      <c r="J15" s="870"/>
      <c r="K15" s="871"/>
    </row>
    <row r="16" spans="1:11" ht="15.75" hidden="1" thickBot="1" x14ac:dyDescent="0.3">
      <c r="A16" s="869"/>
      <c r="B16" s="870"/>
      <c r="C16" s="870"/>
      <c r="D16" s="870"/>
      <c r="E16" s="870"/>
      <c r="F16" s="871"/>
      <c r="G16" s="869"/>
      <c r="H16" s="870"/>
      <c r="I16" s="870"/>
      <c r="J16" s="870"/>
      <c r="K16" s="871"/>
    </row>
    <row r="17" spans="1:11" ht="15.75" hidden="1" thickBot="1" x14ac:dyDescent="0.3">
      <c r="A17" s="869"/>
      <c r="B17" s="870"/>
      <c r="C17" s="870"/>
      <c r="D17" s="870"/>
      <c r="E17" s="870"/>
      <c r="F17" s="871"/>
      <c r="G17" s="869"/>
      <c r="H17" s="870"/>
      <c r="I17" s="870"/>
      <c r="J17" s="870"/>
      <c r="K17" s="871"/>
    </row>
    <row r="18" spans="1:11" ht="15.75" hidden="1" thickBot="1" x14ac:dyDescent="0.3">
      <c r="A18" s="869"/>
      <c r="B18" s="870"/>
      <c r="C18" s="870"/>
      <c r="D18" s="870"/>
      <c r="E18" s="870"/>
      <c r="F18" s="871"/>
      <c r="G18" s="869"/>
      <c r="H18" s="870"/>
      <c r="I18" s="870"/>
      <c r="J18" s="870"/>
      <c r="K18" s="871"/>
    </row>
    <row r="19" spans="1:11" ht="15.75" hidden="1" thickBot="1" x14ac:dyDescent="0.3">
      <c r="A19" s="869"/>
      <c r="B19" s="870"/>
      <c r="C19" s="870"/>
      <c r="D19" s="870"/>
      <c r="E19" s="870"/>
      <c r="F19" s="871"/>
      <c r="G19" s="869"/>
      <c r="H19" s="870"/>
      <c r="I19" s="870"/>
      <c r="J19" s="870"/>
      <c r="K19" s="871"/>
    </row>
    <row r="20" spans="1:11" ht="15.75" hidden="1" thickBot="1" x14ac:dyDescent="0.3">
      <c r="A20" s="1018" t="s">
        <v>544</v>
      </c>
      <c r="B20" s="1019"/>
      <c r="C20" s="1019"/>
      <c r="D20" s="1019"/>
      <c r="E20" s="1019"/>
      <c r="F20" s="1020"/>
      <c r="G20" s="1007" t="s">
        <v>551</v>
      </c>
      <c r="H20" s="1013"/>
      <c r="I20" s="1013"/>
      <c r="J20" s="1013"/>
      <c r="K20" s="1014"/>
    </row>
    <row r="21" spans="1:11" ht="15.75" hidden="1" thickBot="1" x14ac:dyDescent="0.3">
      <c r="A21" s="1021"/>
      <c r="B21" s="1022"/>
      <c r="C21" s="1022"/>
      <c r="D21" s="1022"/>
      <c r="E21" s="1022"/>
      <c r="F21" s="1023"/>
      <c r="G21" s="1015"/>
      <c r="H21" s="1016"/>
      <c r="I21" s="1016"/>
      <c r="J21" s="1016"/>
      <c r="K21" s="1017"/>
    </row>
    <row r="22" spans="1:11" ht="15.75" hidden="1" thickBot="1" x14ac:dyDescent="0.3">
      <c r="A22" s="884" t="s">
        <v>501</v>
      </c>
      <c r="B22" s="885"/>
      <c r="C22" s="885"/>
      <c r="D22" s="885"/>
      <c r="E22" s="885"/>
      <c r="F22" s="886"/>
      <c r="G22" s="884" t="s">
        <v>502</v>
      </c>
      <c r="H22" s="885"/>
      <c r="I22" s="885"/>
      <c r="J22" s="885"/>
      <c r="K22" s="886"/>
    </row>
    <row r="23" spans="1:11" ht="15.75" hidden="1" thickBot="1" x14ac:dyDescent="0.3">
      <c r="A23" s="869"/>
      <c r="B23" s="870"/>
      <c r="C23" s="870"/>
      <c r="D23" s="870"/>
      <c r="E23" s="870"/>
      <c r="F23" s="871"/>
      <c r="G23" s="869"/>
      <c r="H23" s="870"/>
      <c r="I23" s="870"/>
      <c r="J23" s="870"/>
      <c r="K23" s="871"/>
    </row>
    <row r="24" spans="1:11" ht="15.75" hidden="1" thickBot="1" x14ac:dyDescent="0.3">
      <c r="A24" s="869"/>
      <c r="B24" s="870"/>
      <c r="C24" s="870"/>
      <c r="D24" s="870"/>
      <c r="E24" s="870"/>
      <c r="F24" s="871"/>
      <c r="G24" s="869"/>
      <c r="H24" s="870"/>
      <c r="I24" s="870"/>
      <c r="J24" s="870"/>
      <c r="K24" s="871"/>
    </row>
    <row r="25" spans="1:11" ht="15.75" hidden="1" thickBot="1" x14ac:dyDescent="0.3">
      <c r="A25" s="869"/>
      <c r="B25" s="870"/>
      <c r="C25" s="870"/>
      <c r="D25" s="870"/>
      <c r="E25" s="870"/>
      <c r="F25" s="871"/>
      <c r="G25" s="869"/>
      <c r="H25" s="870"/>
      <c r="I25" s="870"/>
      <c r="J25" s="870"/>
      <c r="K25" s="871"/>
    </row>
    <row r="26" spans="1:11" ht="15.75" hidden="1" thickBot="1" x14ac:dyDescent="0.3">
      <c r="A26" s="869"/>
      <c r="B26" s="870"/>
      <c r="C26" s="870"/>
      <c r="D26" s="870"/>
      <c r="E26" s="870"/>
      <c r="F26" s="871"/>
      <c r="G26" s="869"/>
      <c r="H26" s="870"/>
      <c r="I26" s="870"/>
      <c r="J26" s="870"/>
      <c r="K26" s="871"/>
    </row>
    <row r="27" spans="1:11" ht="15.75" hidden="1" thickBot="1" x14ac:dyDescent="0.3">
      <c r="A27" s="869"/>
      <c r="B27" s="870"/>
      <c r="C27" s="870"/>
      <c r="D27" s="870"/>
      <c r="E27" s="870"/>
      <c r="F27" s="871"/>
      <c r="G27" s="869"/>
      <c r="H27" s="870"/>
      <c r="I27" s="870"/>
      <c r="J27" s="870"/>
      <c r="K27" s="871"/>
    </row>
    <row r="28" spans="1:11" ht="15.75" hidden="1" thickBot="1" x14ac:dyDescent="0.3">
      <c r="A28" s="869"/>
      <c r="B28" s="870"/>
      <c r="C28" s="870"/>
      <c r="D28" s="870"/>
      <c r="E28" s="870"/>
      <c r="F28" s="871"/>
      <c r="G28" s="869"/>
      <c r="H28" s="870"/>
      <c r="I28" s="870"/>
      <c r="J28" s="870"/>
      <c r="K28" s="871"/>
    </row>
    <row r="29" spans="1:11" ht="15.75" hidden="1" thickBot="1" x14ac:dyDescent="0.3">
      <c r="A29" s="869"/>
      <c r="B29" s="870"/>
      <c r="C29" s="870"/>
      <c r="D29" s="870"/>
      <c r="E29" s="870"/>
      <c r="F29" s="871"/>
      <c r="G29" s="869"/>
      <c r="H29" s="870"/>
      <c r="I29" s="870"/>
      <c r="J29" s="870"/>
      <c r="K29" s="871"/>
    </row>
    <row r="30" spans="1:11" ht="15.75" hidden="1" thickBot="1" x14ac:dyDescent="0.3">
      <c r="A30" s="869"/>
      <c r="B30" s="870"/>
      <c r="C30" s="870"/>
      <c r="D30" s="870"/>
      <c r="E30" s="870"/>
      <c r="F30" s="871"/>
      <c r="G30" s="869"/>
      <c r="H30" s="870"/>
      <c r="I30" s="870"/>
      <c r="J30" s="870"/>
      <c r="K30" s="871"/>
    </row>
    <row r="31" spans="1:11" ht="15.75" hidden="1" thickBot="1" x14ac:dyDescent="0.3">
      <c r="A31" s="869"/>
      <c r="B31" s="870"/>
      <c r="C31" s="870"/>
      <c r="D31" s="870"/>
      <c r="E31" s="870"/>
      <c r="F31" s="871"/>
      <c r="G31" s="869"/>
      <c r="H31" s="870"/>
      <c r="I31" s="870"/>
      <c r="J31" s="870"/>
      <c r="K31" s="871"/>
    </row>
    <row r="32" spans="1:11" ht="15.75" hidden="1" thickBot="1" x14ac:dyDescent="0.3">
      <c r="A32" s="869"/>
      <c r="B32" s="870"/>
      <c r="C32" s="870"/>
      <c r="D32" s="870"/>
      <c r="E32" s="870"/>
      <c r="F32" s="871"/>
      <c r="G32" s="869"/>
      <c r="H32" s="870"/>
      <c r="I32" s="870"/>
      <c r="J32" s="870"/>
      <c r="K32" s="871"/>
    </row>
    <row r="33" spans="1:11" ht="15.75" hidden="1" thickBot="1" x14ac:dyDescent="0.3">
      <c r="A33" s="869"/>
      <c r="B33" s="870"/>
      <c r="C33" s="870"/>
      <c r="D33" s="870"/>
      <c r="E33" s="870"/>
      <c r="F33" s="871"/>
      <c r="G33" s="869"/>
      <c r="H33" s="870"/>
      <c r="I33" s="870"/>
      <c r="J33" s="870"/>
      <c r="K33" s="871"/>
    </row>
    <row r="34" spans="1:11" ht="15.75" hidden="1" thickBot="1" x14ac:dyDescent="0.3">
      <c r="A34" s="869"/>
      <c r="B34" s="870"/>
      <c r="C34" s="870"/>
      <c r="D34" s="870"/>
      <c r="E34" s="870"/>
      <c r="F34" s="871"/>
      <c r="G34" s="869"/>
      <c r="H34" s="870"/>
      <c r="I34" s="870"/>
      <c r="J34" s="870"/>
      <c r="K34" s="871"/>
    </row>
    <row r="35" spans="1:11" ht="15.75" hidden="1" thickBot="1" x14ac:dyDescent="0.3">
      <c r="A35" s="869"/>
      <c r="B35" s="870"/>
      <c r="C35" s="870"/>
      <c r="D35" s="870"/>
      <c r="E35" s="870"/>
      <c r="F35" s="871"/>
      <c r="G35" s="869"/>
      <c r="H35" s="870"/>
      <c r="I35" s="870"/>
      <c r="J35" s="870"/>
      <c r="K35" s="871"/>
    </row>
    <row r="36" spans="1:11" ht="15.75" hidden="1" thickBot="1" x14ac:dyDescent="0.3">
      <c r="A36" s="1018" t="s">
        <v>528</v>
      </c>
      <c r="B36" s="1019"/>
      <c r="C36" s="1019"/>
      <c r="D36" s="1019"/>
      <c r="E36" s="1019"/>
      <c r="F36" s="1020"/>
      <c r="G36" s="1007" t="s">
        <v>532</v>
      </c>
      <c r="H36" s="1013"/>
      <c r="I36" s="1013"/>
      <c r="J36" s="1013"/>
      <c r="K36" s="1014"/>
    </row>
    <row r="37" spans="1:11" ht="15.75" hidden="1" thickBot="1" x14ac:dyDescent="0.3">
      <c r="A37" s="1021"/>
      <c r="B37" s="1022"/>
      <c r="C37" s="1022"/>
      <c r="D37" s="1022"/>
      <c r="E37" s="1022"/>
      <c r="F37" s="1023"/>
      <c r="G37" s="1015"/>
      <c r="H37" s="1016"/>
      <c r="I37" s="1016"/>
      <c r="J37" s="1016"/>
      <c r="K37" s="1017"/>
    </row>
    <row r="38" spans="1:11" ht="15.75" hidden="1" thickBot="1" x14ac:dyDescent="0.3">
      <c r="A38" s="884" t="s">
        <v>503</v>
      </c>
      <c r="B38" s="885"/>
      <c r="C38" s="885"/>
      <c r="D38" s="885"/>
      <c r="E38" s="885"/>
      <c r="F38" s="886"/>
      <c r="G38" s="884" t="s">
        <v>504</v>
      </c>
      <c r="H38" s="885"/>
      <c r="I38" s="885"/>
      <c r="J38" s="885"/>
      <c r="K38" s="886"/>
    </row>
    <row r="39" spans="1:11" ht="15.75" hidden="1" thickBot="1" x14ac:dyDescent="0.3">
      <c r="A39" s="869"/>
      <c r="B39" s="870"/>
      <c r="C39" s="870"/>
      <c r="D39" s="870"/>
      <c r="E39" s="870"/>
      <c r="F39" s="871"/>
      <c r="G39" s="869"/>
      <c r="H39" s="870"/>
      <c r="I39" s="870"/>
      <c r="J39" s="870"/>
      <c r="K39" s="871"/>
    </row>
    <row r="40" spans="1:11" ht="15.75" hidden="1" thickBot="1" x14ac:dyDescent="0.3">
      <c r="A40" s="869"/>
      <c r="B40" s="870"/>
      <c r="C40" s="870"/>
      <c r="D40" s="870"/>
      <c r="E40" s="870"/>
      <c r="F40" s="871"/>
      <c r="G40" s="869"/>
      <c r="H40" s="870"/>
      <c r="I40" s="870"/>
      <c r="J40" s="870"/>
      <c r="K40" s="871"/>
    </row>
    <row r="41" spans="1:11" ht="15.75" hidden="1" thickBot="1" x14ac:dyDescent="0.3">
      <c r="A41" s="869"/>
      <c r="B41" s="870"/>
      <c r="C41" s="870"/>
      <c r="D41" s="870"/>
      <c r="E41" s="870"/>
      <c r="F41" s="871"/>
      <c r="G41" s="869"/>
      <c r="H41" s="870"/>
      <c r="I41" s="870"/>
      <c r="J41" s="870"/>
      <c r="K41" s="871"/>
    </row>
    <row r="42" spans="1:11" ht="15.75" hidden="1" thickBot="1" x14ac:dyDescent="0.3">
      <c r="A42" s="869"/>
      <c r="B42" s="870"/>
      <c r="C42" s="870"/>
      <c r="D42" s="870"/>
      <c r="E42" s="870"/>
      <c r="F42" s="871"/>
      <c r="G42" s="869"/>
      <c r="H42" s="870"/>
      <c r="I42" s="870"/>
      <c r="J42" s="870"/>
      <c r="K42" s="871"/>
    </row>
    <row r="43" spans="1:11" ht="15.75" hidden="1" thickBot="1" x14ac:dyDescent="0.3">
      <c r="A43" s="869"/>
      <c r="B43" s="870"/>
      <c r="C43" s="870"/>
      <c r="D43" s="870"/>
      <c r="E43" s="870"/>
      <c r="F43" s="871"/>
      <c r="G43" s="869"/>
      <c r="H43" s="870"/>
      <c r="I43" s="870"/>
      <c r="J43" s="870"/>
      <c r="K43" s="871"/>
    </row>
    <row r="44" spans="1:11" ht="15.75" hidden="1" thickBot="1" x14ac:dyDescent="0.3">
      <c r="A44" s="869"/>
      <c r="B44" s="870"/>
      <c r="C44" s="870"/>
      <c r="D44" s="870"/>
      <c r="E44" s="870"/>
      <c r="F44" s="871"/>
      <c r="G44" s="869"/>
      <c r="H44" s="870"/>
      <c r="I44" s="870"/>
      <c r="J44" s="870"/>
      <c r="K44" s="871"/>
    </row>
    <row r="45" spans="1:11" ht="15.75" hidden="1" thickBot="1" x14ac:dyDescent="0.3">
      <c r="A45" s="869"/>
      <c r="B45" s="870"/>
      <c r="C45" s="870"/>
      <c r="D45" s="870"/>
      <c r="E45" s="870"/>
      <c r="F45" s="871"/>
      <c r="G45" s="869"/>
      <c r="H45" s="870"/>
      <c r="I45" s="870"/>
      <c r="J45" s="870"/>
      <c r="K45" s="871"/>
    </row>
    <row r="46" spans="1:11" ht="15.75" hidden="1" thickBot="1" x14ac:dyDescent="0.3">
      <c r="A46" s="869"/>
      <c r="B46" s="870"/>
      <c r="C46" s="870"/>
      <c r="D46" s="870"/>
      <c r="E46" s="870"/>
      <c r="F46" s="871"/>
      <c r="G46" s="869"/>
      <c r="H46" s="870"/>
      <c r="I46" s="870"/>
      <c r="J46" s="870"/>
      <c r="K46" s="871"/>
    </row>
    <row r="47" spans="1:11" ht="15.75" hidden="1" thickBot="1" x14ac:dyDescent="0.3">
      <c r="A47" s="869"/>
      <c r="B47" s="870"/>
      <c r="C47" s="870"/>
      <c r="D47" s="870"/>
      <c r="E47" s="870"/>
      <c r="F47" s="871"/>
      <c r="G47" s="869"/>
      <c r="H47" s="870"/>
      <c r="I47" s="870"/>
      <c r="J47" s="870"/>
      <c r="K47" s="871"/>
    </row>
    <row r="48" spans="1:11" ht="15.75" hidden="1" thickBot="1" x14ac:dyDescent="0.3">
      <c r="A48" s="869"/>
      <c r="B48" s="870"/>
      <c r="C48" s="870"/>
      <c r="D48" s="870"/>
      <c r="E48" s="870"/>
      <c r="F48" s="871"/>
      <c r="G48" s="869"/>
      <c r="H48" s="870"/>
      <c r="I48" s="870"/>
      <c r="J48" s="870"/>
      <c r="K48" s="871"/>
    </row>
    <row r="49" spans="1:11" ht="15.75" hidden="1" thickBot="1" x14ac:dyDescent="0.3">
      <c r="A49" s="869"/>
      <c r="B49" s="870"/>
      <c r="C49" s="870"/>
      <c r="D49" s="870"/>
      <c r="E49" s="870"/>
      <c r="F49" s="871"/>
      <c r="G49" s="869"/>
      <c r="H49" s="870"/>
      <c r="I49" s="870"/>
      <c r="J49" s="870"/>
      <c r="K49" s="871"/>
    </row>
    <row r="50" spans="1:11" ht="15.75" hidden="1" thickBot="1" x14ac:dyDescent="0.3">
      <c r="A50" s="869"/>
      <c r="B50" s="870"/>
      <c r="C50" s="870"/>
      <c r="D50" s="870"/>
      <c r="E50" s="870"/>
      <c r="F50" s="871"/>
      <c r="G50" s="869"/>
      <c r="H50" s="870"/>
      <c r="I50" s="870"/>
      <c r="J50" s="870"/>
      <c r="K50" s="871"/>
    </row>
    <row r="51" spans="1:11" ht="15.75" hidden="1" thickBot="1" x14ac:dyDescent="0.3">
      <c r="A51" s="869"/>
      <c r="B51" s="870"/>
      <c r="C51" s="870"/>
      <c r="D51" s="870"/>
      <c r="E51" s="870"/>
      <c r="F51" s="871"/>
      <c r="G51" s="869"/>
      <c r="H51" s="870"/>
      <c r="I51" s="870"/>
      <c r="J51" s="870"/>
      <c r="K51" s="871"/>
    </row>
    <row r="52" spans="1:11" ht="15.75" hidden="1" thickBot="1" x14ac:dyDescent="0.3">
      <c r="A52" s="1007" t="s">
        <v>527</v>
      </c>
      <c r="B52" s="1013"/>
      <c r="C52" s="1013"/>
      <c r="D52" s="1013"/>
      <c r="E52" s="1013"/>
      <c r="F52" s="1014"/>
      <c r="G52" s="1007" t="s">
        <v>533</v>
      </c>
      <c r="H52" s="1013"/>
      <c r="I52" s="1013"/>
      <c r="J52" s="1013"/>
      <c r="K52" s="1014"/>
    </row>
    <row r="53" spans="1:11" ht="15.75" hidden="1" thickBot="1" x14ac:dyDescent="0.3">
      <c r="A53" s="1015"/>
      <c r="B53" s="1016"/>
      <c r="C53" s="1016"/>
      <c r="D53" s="1016"/>
      <c r="E53" s="1016"/>
      <c r="F53" s="1017"/>
      <c r="G53" s="1015"/>
      <c r="H53" s="1016"/>
      <c r="I53" s="1016"/>
      <c r="J53" s="1016"/>
      <c r="K53" s="1017"/>
    </row>
    <row r="54" spans="1:11" ht="15.75" hidden="1" thickBot="1" x14ac:dyDescent="0.3">
      <c r="A54" s="869"/>
      <c r="B54" s="870"/>
      <c r="C54" s="870"/>
      <c r="D54" s="870"/>
      <c r="E54" s="870"/>
      <c r="F54" s="871"/>
      <c r="G54" s="869" t="s">
        <v>453</v>
      </c>
      <c r="H54" s="870"/>
      <c r="I54" s="870"/>
      <c r="J54" s="870"/>
      <c r="K54" s="871"/>
    </row>
    <row r="55" spans="1:11" ht="15.75" hidden="1" thickBot="1" x14ac:dyDescent="0.3">
      <c r="A55" s="869"/>
      <c r="B55" s="870"/>
      <c r="C55" s="870"/>
      <c r="D55" s="870"/>
      <c r="E55" s="870"/>
      <c r="F55" s="871"/>
      <c r="G55" s="869"/>
      <c r="H55" s="870"/>
      <c r="I55" s="870"/>
      <c r="J55" s="870"/>
      <c r="K55" s="871"/>
    </row>
    <row r="56" spans="1:11" ht="15.75" hidden="1" thickBot="1" x14ac:dyDescent="0.3">
      <c r="A56" s="869"/>
      <c r="B56" s="870"/>
      <c r="C56" s="870"/>
      <c r="D56" s="870"/>
      <c r="E56" s="870"/>
      <c r="F56" s="871"/>
      <c r="G56" s="869"/>
      <c r="H56" s="870"/>
      <c r="I56" s="870"/>
      <c r="J56" s="870"/>
      <c r="K56" s="871"/>
    </row>
    <row r="57" spans="1:11" ht="15.75" hidden="1" thickBot="1" x14ac:dyDescent="0.3">
      <c r="A57" s="869"/>
      <c r="B57" s="870"/>
      <c r="C57" s="870"/>
      <c r="D57" s="870"/>
      <c r="E57" s="870"/>
      <c r="F57" s="871"/>
      <c r="G57" s="869"/>
      <c r="H57" s="870"/>
      <c r="I57" s="870"/>
      <c r="J57" s="870"/>
      <c r="K57" s="871"/>
    </row>
    <row r="58" spans="1:11" ht="15.75" hidden="1" thickBot="1" x14ac:dyDescent="0.3">
      <c r="A58" s="869"/>
      <c r="B58" s="870"/>
      <c r="C58" s="870"/>
      <c r="D58" s="870"/>
      <c r="E58" s="870"/>
      <c r="F58" s="871"/>
      <c r="G58" s="869"/>
      <c r="H58" s="870"/>
      <c r="I58" s="870"/>
      <c r="J58" s="870"/>
      <c r="K58" s="871"/>
    </row>
    <row r="59" spans="1:11" ht="15.75" hidden="1" thickBot="1" x14ac:dyDescent="0.3">
      <c r="A59" s="869"/>
      <c r="B59" s="870"/>
      <c r="C59" s="870"/>
      <c r="D59" s="870"/>
      <c r="E59" s="870"/>
      <c r="F59" s="871"/>
      <c r="G59" s="869"/>
      <c r="H59" s="870"/>
      <c r="I59" s="870"/>
      <c r="J59" s="870"/>
      <c r="K59" s="871"/>
    </row>
    <row r="60" spans="1:11" ht="15.75" hidden="1" thickBot="1" x14ac:dyDescent="0.3">
      <c r="A60" s="869"/>
      <c r="B60" s="870"/>
      <c r="C60" s="870"/>
      <c r="D60" s="870"/>
      <c r="E60" s="870"/>
      <c r="F60" s="871"/>
      <c r="G60" s="869"/>
      <c r="H60" s="870"/>
      <c r="I60" s="870"/>
      <c r="J60" s="870"/>
      <c r="K60" s="871"/>
    </row>
    <row r="61" spans="1:11" ht="15.75" hidden="1" thickBot="1" x14ac:dyDescent="0.3">
      <c r="A61" s="869"/>
      <c r="B61" s="870"/>
      <c r="C61" s="870"/>
      <c r="D61" s="870"/>
      <c r="E61" s="870"/>
      <c r="F61" s="871"/>
      <c r="G61" s="869"/>
      <c r="H61" s="870"/>
      <c r="I61" s="870"/>
      <c r="J61" s="870"/>
      <c r="K61" s="871"/>
    </row>
    <row r="62" spans="1:11" ht="15.75" hidden="1" thickBot="1" x14ac:dyDescent="0.3">
      <c r="A62" s="869"/>
      <c r="B62" s="870"/>
      <c r="C62" s="870"/>
      <c r="D62" s="870"/>
      <c r="E62" s="870"/>
      <c r="F62" s="871"/>
      <c r="G62" s="869"/>
      <c r="H62" s="870"/>
      <c r="I62" s="870"/>
      <c r="J62" s="870"/>
      <c r="K62" s="871"/>
    </row>
    <row r="63" spans="1:11" ht="15.75" hidden="1" thickBot="1" x14ac:dyDescent="0.3">
      <c r="A63" s="869"/>
      <c r="B63" s="870"/>
      <c r="C63" s="870"/>
      <c r="D63" s="870"/>
      <c r="E63" s="870"/>
      <c r="F63" s="871"/>
      <c r="G63" s="869"/>
      <c r="H63" s="870"/>
      <c r="I63" s="870"/>
      <c r="J63" s="870"/>
      <c r="K63" s="871"/>
    </row>
    <row r="64" spans="1:11" ht="14.25" hidden="1" customHeight="1" x14ac:dyDescent="0.25">
      <c r="A64" s="869"/>
      <c r="B64" s="870"/>
      <c r="C64" s="870"/>
      <c r="D64" s="870"/>
      <c r="E64" s="870"/>
      <c r="F64" s="871"/>
      <c r="G64" s="869"/>
      <c r="H64" s="870"/>
      <c r="I64" s="870"/>
      <c r="J64" s="870"/>
      <c r="K64" s="871"/>
    </row>
    <row r="65" spans="1:11" ht="19.5" hidden="1" customHeight="1" x14ac:dyDescent="0.25">
      <c r="A65" s="869"/>
      <c r="B65" s="870"/>
      <c r="C65" s="870"/>
      <c r="D65" s="870"/>
      <c r="E65" s="870"/>
      <c r="F65" s="871"/>
      <c r="G65" s="869"/>
      <c r="H65" s="870"/>
      <c r="I65" s="870"/>
      <c r="J65" s="870"/>
      <c r="K65" s="871"/>
    </row>
    <row r="66" spans="1:11" ht="15.75" hidden="1" thickBot="1" x14ac:dyDescent="0.3">
      <c r="A66" s="869"/>
      <c r="B66" s="870"/>
      <c r="C66" s="870"/>
      <c r="D66" s="870"/>
      <c r="E66" s="870"/>
      <c r="F66" s="871"/>
      <c r="G66" s="869"/>
      <c r="H66" s="870"/>
      <c r="I66" s="870"/>
      <c r="J66" s="870"/>
      <c r="K66" s="871"/>
    </row>
    <row r="67" spans="1:11" ht="15.75" hidden="1" thickBot="1" x14ac:dyDescent="0.3">
      <c r="A67" s="869"/>
      <c r="B67" s="870"/>
      <c r="C67" s="870"/>
      <c r="D67" s="870"/>
      <c r="E67" s="870"/>
      <c r="F67" s="871"/>
      <c r="G67" s="869"/>
      <c r="H67" s="870"/>
      <c r="I67" s="870"/>
      <c r="J67" s="870"/>
      <c r="K67" s="871"/>
    </row>
    <row r="68" spans="1:11" ht="15.75" hidden="1" thickBot="1" x14ac:dyDescent="0.3">
      <c r="A68" s="1018" t="s">
        <v>599</v>
      </c>
      <c r="B68" s="1019"/>
      <c r="C68" s="1019"/>
      <c r="D68" s="1019"/>
      <c r="E68" s="1019"/>
      <c r="F68" s="1020"/>
      <c r="G68" s="1007" t="s">
        <v>600</v>
      </c>
      <c r="H68" s="1013"/>
      <c r="I68" s="1013"/>
      <c r="J68" s="1013"/>
      <c r="K68" s="1014"/>
    </row>
    <row r="69" spans="1:11" ht="15.75" hidden="1" thickBot="1" x14ac:dyDescent="0.3">
      <c r="A69" s="1021"/>
      <c r="B69" s="1022"/>
      <c r="C69" s="1022"/>
      <c r="D69" s="1022"/>
      <c r="E69" s="1022"/>
      <c r="F69" s="1023"/>
      <c r="G69" s="1015"/>
      <c r="H69" s="1016"/>
      <c r="I69" s="1016"/>
      <c r="J69" s="1016"/>
      <c r="K69" s="1017"/>
    </row>
    <row r="70" spans="1:11" x14ac:dyDescent="0.25">
      <c r="A70" s="884" t="s">
        <v>501</v>
      </c>
      <c r="B70" s="885"/>
      <c r="C70" s="885"/>
      <c r="D70" s="885"/>
      <c r="E70" s="885"/>
      <c r="F70" s="886"/>
      <c r="G70" s="884" t="s">
        <v>502</v>
      </c>
      <c r="H70" s="885"/>
      <c r="I70" s="885"/>
      <c r="J70" s="885"/>
      <c r="K70" s="886"/>
    </row>
    <row r="71" spans="1:11" x14ac:dyDescent="0.25">
      <c r="A71" s="869"/>
      <c r="B71" s="870"/>
      <c r="C71" s="870"/>
      <c r="D71" s="870"/>
      <c r="E71" s="870"/>
      <c r="F71" s="871"/>
      <c r="G71" s="869"/>
      <c r="H71" s="870"/>
      <c r="I71" s="870"/>
      <c r="J71" s="870"/>
      <c r="K71" s="871"/>
    </row>
    <row r="72" spans="1:11" x14ac:dyDescent="0.25">
      <c r="A72" s="869"/>
      <c r="B72" s="870"/>
      <c r="C72" s="870"/>
      <c r="D72" s="870"/>
      <c r="E72" s="870"/>
      <c r="F72" s="871"/>
      <c r="G72" s="869"/>
      <c r="H72" s="870"/>
      <c r="I72" s="870"/>
      <c r="J72" s="870"/>
      <c r="K72" s="871"/>
    </row>
    <row r="73" spans="1:11" x14ac:dyDescent="0.25">
      <c r="A73" s="869"/>
      <c r="B73" s="870"/>
      <c r="C73" s="870"/>
      <c r="D73" s="870"/>
      <c r="E73" s="870"/>
      <c r="F73" s="871"/>
      <c r="G73" s="869"/>
      <c r="H73" s="870"/>
      <c r="I73" s="870"/>
      <c r="J73" s="870"/>
      <c r="K73" s="871"/>
    </row>
    <row r="74" spans="1:11" x14ac:dyDescent="0.25">
      <c r="A74" s="869"/>
      <c r="B74" s="870"/>
      <c r="C74" s="870"/>
      <c r="D74" s="870"/>
      <c r="E74" s="870"/>
      <c r="F74" s="871"/>
      <c r="G74" s="869"/>
      <c r="H74" s="870"/>
      <c r="I74" s="870"/>
      <c r="J74" s="870"/>
      <c r="K74" s="871"/>
    </row>
    <row r="75" spans="1:11" x14ac:dyDescent="0.25">
      <c r="A75" s="869"/>
      <c r="B75" s="870"/>
      <c r="C75" s="870"/>
      <c r="D75" s="870"/>
      <c r="E75" s="870"/>
      <c r="F75" s="871"/>
      <c r="G75" s="869"/>
      <c r="H75" s="870"/>
      <c r="I75" s="870"/>
      <c r="J75" s="870"/>
      <c r="K75" s="871"/>
    </row>
    <row r="76" spans="1:11" x14ac:dyDescent="0.25">
      <c r="A76" s="869"/>
      <c r="B76" s="870"/>
      <c r="C76" s="870"/>
      <c r="D76" s="870"/>
      <c r="E76" s="870"/>
      <c r="F76" s="871"/>
      <c r="G76" s="869"/>
      <c r="H76" s="870"/>
      <c r="I76" s="870"/>
      <c r="J76" s="870"/>
      <c r="K76" s="871"/>
    </row>
    <row r="77" spans="1:11" x14ac:dyDescent="0.25">
      <c r="A77" s="869"/>
      <c r="B77" s="870"/>
      <c r="C77" s="870"/>
      <c r="D77" s="870"/>
      <c r="E77" s="870"/>
      <c r="F77" s="871"/>
      <c r="G77" s="869"/>
      <c r="H77" s="870"/>
      <c r="I77" s="870"/>
      <c r="J77" s="870"/>
      <c r="K77" s="871"/>
    </row>
    <row r="78" spans="1:11" x14ac:dyDescent="0.25">
      <c r="A78" s="869"/>
      <c r="B78" s="870"/>
      <c r="C78" s="870"/>
      <c r="D78" s="870"/>
      <c r="E78" s="870"/>
      <c r="F78" s="871"/>
      <c r="G78" s="869"/>
      <c r="H78" s="870"/>
      <c r="I78" s="870"/>
      <c r="J78" s="870"/>
      <c r="K78" s="871"/>
    </row>
    <row r="79" spans="1:11" x14ac:dyDescent="0.25">
      <c r="A79" s="869"/>
      <c r="B79" s="870"/>
      <c r="C79" s="870"/>
      <c r="D79" s="870"/>
      <c r="E79" s="870"/>
      <c r="F79" s="871"/>
      <c r="G79" s="869"/>
      <c r="H79" s="870"/>
      <c r="I79" s="870"/>
      <c r="J79" s="870"/>
      <c r="K79" s="871"/>
    </row>
    <row r="80" spans="1:11" x14ac:dyDescent="0.25">
      <c r="A80" s="869"/>
      <c r="B80" s="870"/>
      <c r="C80" s="870"/>
      <c r="D80" s="870"/>
      <c r="E80" s="870"/>
      <c r="F80" s="871"/>
      <c r="G80" s="869"/>
      <c r="H80" s="870"/>
      <c r="I80" s="870"/>
      <c r="J80" s="870"/>
      <c r="K80" s="871"/>
    </row>
    <row r="81" spans="1:11" x14ac:dyDescent="0.25">
      <c r="A81" s="869"/>
      <c r="B81" s="870"/>
      <c r="C81" s="870"/>
      <c r="D81" s="870"/>
      <c r="E81" s="870"/>
      <c r="F81" s="871"/>
      <c r="G81" s="869"/>
      <c r="H81" s="870"/>
      <c r="I81" s="870"/>
      <c r="J81" s="870"/>
      <c r="K81" s="871"/>
    </row>
    <row r="82" spans="1:11" x14ac:dyDescent="0.25">
      <c r="A82" s="869"/>
      <c r="B82" s="870"/>
      <c r="C82" s="870"/>
      <c r="D82" s="870"/>
      <c r="E82" s="870"/>
      <c r="F82" s="871"/>
      <c r="G82" s="869"/>
      <c r="H82" s="870"/>
      <c r="I82" s="870"/>
      <c r="J82" s="870"/>
      <c r="K82" s="871"/>
    </row>
    <row r="83" spans="1:11" ht="15.75" thickBot="1" x14ac:dyDescent="0.3">
      <c r="A83" s="869"/>
      <c r="B83" s="870"/>
      <c r="C83" s="870"/>
      <c r="D83" s="870"/>
      <c r="E83" s="870"/>
      <c r="F83" s="871"/>
      <c r="G83" s="869"/>
      <c r="H83" s="870"/>
      <c r="I83" s="870"/>
      <c r="J83" s="870"/>
      <c r="K83" s="871"/>
    </row>
    <row r="84" spans="1:11" x14ac:dyDescent="0.25">
      <c r="A84" s="1018" t="s">
        <v>1294</v>
      </c>
      <c r="B84" s="1019"/>
      <c r="C84" s="1019"/>
      <c r="D84" s="1019"/>
      <c r="E84" s="1019"/>
      <c r="F84" s="1020"/>
      <c r="G84" s="1007" t="s">
        <v>1295</v>
      </c>
      <c r="H84" s="1013"/>
      <c r="I84" s="1013"/>
      <c r="J84" s="1013"/>
      <c r="K84" s="1014"/>
    </row>
    <row r="85" spans="1:11" ht="15.75" thickBot="1" x14ac:dyDescent="0.3">
      <c r="A85" s="1021"/>
      <c r="B85" s="1022"/>
      <c r="C85" s="1022"/>
      <c r="D85" s="1022"/>
      <c r="E85" s="1022"/>
      <c r="F85" s="1023"/>
      <c r="G85" s="1015"/>
      <c r="H85" s="1016"/>
      <c r="I85" s="1016"/>
      <c r="J85" s="1016"/>
      <c r="K85" s="1017"/>
    </row>
    <row r="86" spans="1:11" ht="15.75" hidden="1" thickBot="1" x14ac:dyDescent="0.3">
      <c r="A86" s="884" t="s">
        <v>503</v>
      </c>
      <c r="B86" s="885"/>
      <c r="C86" s="885"/>
      <c r="D86" s="885"/>
      <c r="E86" s="885"/>
      <c r="F86" s="886"/>
      <c r="G86" s="884" t="s">
        <v>504</v>
      </c>
      <c r="H86" s="885"/>
      <c r="I86" s="885"/>
      <c r="J86" s="885"/>
      <c r="K86" s="886"/>
    </row>
    <row r="87" spans="1:11" ht="15.75" hidden="1" thickBot="1" x14ac:dyDescent="0.3">
      <c r="A87" s="869"/>
      <c r="B87" s="870"/>
      <c r="C87" s="870"/>
      <c r="D87" s="870"/>
      <c r="E87" s="870"/>
      <c r="F87" s="871"/>
      <c r="G87" s="869"/>
      <c r="H87" s="870"/>
      <c r="I87" s="870"/>
      <c r="J87" s="870"/>
      <c r="K87" s="871"/>
    </row>
    <row r="88" spans="1:11" ht="15.75" hidden="1" thickBot="1" x14ac:dyDescent="0.3">
      <c r="A88" s="869"/>
      <c r="B88" s="870"/>
      <c r="C88" s="870"/>
      <c r="D88" s="870"/>
      <c r="E88" s="870"/>
      <c r="F88" s="871"/>
      <c r="G88" s="869"/>
      <c r="H88" s="870"/>
      <c r="I88" s="870"/>
      <c r="J88" s="870"/>
      <c r="K88" s="871"/>
    </row>
    <row r="89" spans="1:11" ht="15.75" hidden="1" thickBot="1" x14ac:dyDescent="0.3">
      <c r="A89" s="869"/>
      <c r="B89" s="870"/>
      <c r="C89" s="870"/>
      <c r="D89" s="870"/>
      <c r="E89" s="870"/>
      <c r="F89" s="871"/>
      <c r="G89" s="869"/>
      <c r="H89" s="870"/>
      <c r="I89" s="870"/>
      <c r="J89" s="870"/>
      <c r="K89" s="871"/>
    </row>
    <row r="90" spans="1:11" ht="15.75" hidden="1" thickBot="1" x14ac:dyDescent="0.3">
      <c r="A90" s="869"/>
      <c r="B90" s="870"/>
      <c r="C90" s="870"/>
      <c r="D90" s="870"/>
      <c r="E90" s="870"/>
      <c r="F90" s="871"/>
      <c r="G90" s="869"/>
      <c r="H90" s="870"/>
      <c r="I90" s="870"/>
      <c r="J90" s="870"/>
      <c r="K90" s="871"/>
    </row>
    <row r="91" spans="1:11" ht="15.75" hidden="1" thickBot="1" x14ac:dyDescent="0.3">
      <c r="A91" s="869"/>
      <c r="B91" s="870"/>
      <c r="C91" s="870"/>
      <c r="D91" s="870"/>
      <c r="E91" s="870"/>
      <c r="F91" s="871"/>
      <c r="G91" s="869"/>
      <c r="H91" s="870"/>
      <c r="I91" s="870"/>
      <c r="J91" s="870"/>
      <c r="K91" s="871"/>
    </row>
    <row r="92" spans="1:11" ht="15.75" hidden="1" thickBot="1" x14ac:dyDescent="0.3">
      <c r="A92" s="869"/>
      <c r="B92" s="870"/>
      <c r="C92" s="870"/>
      <c r="D92" s="870"/>
      <c r="E92" s="870"/>
      <c r="F92" s="871"/>
      <c r="G92" s="869"/>
      <c r="H92" s="870"/>
      <c r="I92" s="870"/>
      <c r="J92" s="870"/>
      <c r="K92" s="871"/>
    </row>
    <row r="93" spans="1:11" ht="15.75" hidden="1" thickBot="1" x14ac:dyDescent="0.3">
      <c r="A93" s="869"/>
      <c r="B93" s="870"/>
      <c r="C93" s="870"/>
      <c r="D93" s="870"/>
      <c r="E93" s="870"/>
      <c r="F93" s="871"/>
      <c r="G93" s="869"/>
      <c r="H93" s="870"/>
      <c r="I93" s="870"/>
      <c r="J93" s="870"/>
      <c r="K93" s="871"/>
    </row>
    <row r="94" spans="1:11" ht="15.75" hidden="1" thickBot="1" x14ac:dyDescent="0.3">
      <c r="A94" s="869"/>
      <c r="B94" s="870"/>
      <c r="C94" s="870"/>
      <c r="D94" s="870"/>
      <c r="E94" s="870"/>
      <c r="F94" s="871"/>
      <c r="G94" s="869"/>
      <c r="H94" s="870"/>
      <c r="I94" s="870"/>
      <c r="J94" s="870"/>
      <c r="K94" s="871"/>
    </row>
    <row r="95" spans="1:11" ht="15.75" hidden="1" thickBot="1" x14ac:dyDescent="0.3">
      <c r="A95" s="869"/>
      <c r="B95" s="870"/>
      <c r="C95" s="870"/>
      <c r="D95" s="870"/>
      <c r="E95" s="870"/>
      <c r="F95" s="871"/>
      <c r="G95" s="869"/>
      <c r="H95" s="870"/>
      <c r="I95" s="870"/>
      <c r="J95" s="870"/>
      <c r="K95" s="871"/>
    </row>
    <row r="96" spans="1:11" ht="15.75" hidden="1" thickBot="1" x14ac:dyDescent="0.3">
      <c r="A96" s="869"/>
      <c r="B96" s="870"/>
      <c r="C96" s="870"/>
      <c r="D96" s="870"/>
      <c r="E96" s="870"/>
      <c r="F96" s="871"/>
      <c r="G96" s="869"/>
      <c r="H96" s="870"/>
      <c r="I96" s="870"/>
      <c r="J96" s="870"/>
      <c r="K96" s="871"/>
    </row>
    <row r="97" spans="1:11" ht="15.75" hidden="1" thickBot="1" x14ac:dyDescent="0.3">
      <c r="A97" s="869"/>
      <c r="B97" s="870"/>
      <c r="C97" s="870"/>
      <c r="D97" s="870"/>
      <c r="E97" s="870"/>
      <c r="F97" s="871"/>
      <c r="G97" s="869"/>
      <c r="H97" s="870"/>
      <c r="I97" s="870"/>
      <c r="J97" s="870"/>
      <c r="K97" s="871"/>
    </row>
    <row r="98" spans="1:11" ht="15.75" hidden="1" thickBot="1" x14ac:dyDescent="0.3">
      <c r="A98" s="869"/>
      <c r="B98" s="870"/>
      <c r="C98" s="870"/>
      <c r="D98" s="870"/>
      <c r="E98" s="870"/>
      <c r="F98" s="871"/>
      <c r="G98" s="869"/>
      <c r="H98" s="870"/>
      <c r="I98" s="870"/>
      <c r="J98" s="870"/>
      <c r="K98" s="871"/>
    </row>
    <row r="99" spans="1:11" ht="15.75" hidden="1" thickBot="1" x14ac:dyDescent="0.3">
      <c r="A99" s="869"/>
      <c r="B99" s="870"/>
      <c r="C99" s="870"/>
      <c r="D99" s="870"/>
      <c r="E99" s="870"/>
      <c r="F99" s="871"/>
      <c r="G99" s="869"/>
      <c r="H99" s="870"/>
      <c r="I99" s="870"/>
      <c r="J99" s="870"/>
      <c r="K99" s="871"/>
    </row>
    <row r="100" spans="1:11" ht="15.75" hidden="1" thickBot="1" x14ac:dyDescent="0.3">
      <c r="A100" s="1007" t="s">
        <v>771</v>
      </c>
      <c r="B100" s="1013"/>
      <c r="C100" s="1013"/>
      <c r="D100" s="1013"/>
      <c r="E100" s="1013"/>
      <c r="F100" s="1014"/>
      <c r="G100" s="1007" t="s">
        <v>772</v>
      </c>
      <c r="H100" s="1013"/>
      <c r="I100" s="1013"/>
      <c r="J100" s="1013"/>
      <c r="K100" s="1014"/>
    </row>
    <row r="101" spans="1:11" ht="15.75" hidden="1" thickBot="1" x14ac:dyDescent="0.3">
      <c r="A101" s="1015"/>
      <c r="B101" s="1016"/>
      <c r="C101" s="1016"/>
      <c r="D101" s="1016"/>
      <c r="E101" s="1016"/>
      <c r="F101" s="1017"/>
      <c r="G101" s="1015"/>
      <c r="H101" s="1016"/>
      <c r="I101" s="1016"/>
      <c r="J101" s="1016"/>
      <c r="K101" s="1017"/>
    </row>
    <row r="102" spans="1:11" ht="15.75" hidden="1" thickBot="1" x14ac:dyDescent="0.3">
      <c r="A102" s="869" t="s">
        <v>452</v>
      </c>
      <c r="B102" s="870"/>
      <c r="C102" s="870"/>
      <c r="D102" s="870"/>
      <c r="E102" s="870"/>
      <c r="F102" s="871"/>
      <c r="G102" s="869" t="s">
        <v>453</v>
      </c>
      <c r="H102" s="870"/>
      <c r="I102" s="870"/>
      <c r="J102" s="870"/>
      <c r="K102" s="871"/>
    </row>
    <row r="103" spans="1:11" ht="15.75" hidden="1" thickBot="1" x14ac:dyDescent="0.3">
      <c r="A103" s="869"/>
      <c r="B103" s="870"/>
      <c r="C103" s="870"/>
      <c r="D103" s="870"/>
      <c r="E103" s="870"/>
      <c r="F103" s="871"/>
      <c r="G103" s="869"/>
      <c r="H103" s="870"/>
      <c r="I103" s="870"/>
      <c r="J103" s="870"/>
      <c r="K103" s="871"/>
    </row>
    <row r="104" spans="1:11" ht="15.75" hidden="1" thickBot="1" x14ac:dyDescent="0.3">
      <c r="A104" s="869"/>
      <c r="B104" s="870"/>
      <c r="C104" s="870"/>
      <c r="D104" s="870"/>
      <c r="E104" s="870"/>
      <c r="F104" s="871"/>
      <c r="G104" s="869"/>
      <c r="H104" s="870"/>
      <c r="I104" s="870"/>
      <c r="J104" s="870"/>
      <c r="K104" s="871"/>
    </row>
    <row r="105" spans="1:11" ht="15.75" hidden="1" thickBot="1" x14ac:dyDescent="0.3">
      <c r="A105" s="869"/>
      <c r="B105" s="870"/>
      <c r="C105" s="870"/>
      <c r="D105" s="870"/>
      <c r="E105" s="870"/>
      <c r="F105" s="871"/>
      <c r="G105" s="869"/>
      <c r="H105" s="870"/>
      <c r="I105" s="870"/>
      <c r="J105" s="870"/>
      <c r="K105" s="871"/>
    </row>
    <row r="106" spans="1:11" ht="15.75" hidden="1" thickBot="1" x14ac:dyDescent="0.3">
      <c r="A106" s="869"/>
      <c r="B106" s="870"/>
      <c r="C106" s="870"/>
      <c r="D106" s="870"/>
      <c r="E106" s="870"/>
      <c r="F106" s="871"/>
      <c r="G106" s="869"/>
      <c r="H106" s="870"/>
      <c r="I106" s="870"/>
      <c r="J106" s="870"/>
      <c r="K106" s="871"/>
    </row>
    <row r="107" spans="1:11" ht="15.75" hidden="1" thickBot="1" x14ac:dyDescent="0.3">
      <c r="A107" s="869"/>
      <c r="B107" s="870"/>
      <c r="C107" s="870"/>
      <c r="D107" s="870"/>
      <c r="E107" s="870"/>
      <c r="F107" s="871"/>
      <c r="G107" s="869"/>
      <c r="H107" s="870"/>
      <c r="I107" s="870"/>
      <c r="J107" s="870"/>
      <c r="K107" s="871"/>
    </row>
    <row r="108" spans="1:11" ht="15.75" hidden="1" thickBot="1" x14ac:dyDescent="0.3">
      <c r="A108" s="869"/>
      <c r="B108" s="870"/>
      <c r="C108" s="870"/>
      <c r="D108" s="870"/>
      <c r="E108" s="870"/>
      <c r="F108" s="871"/>
      <c r="G108" s="869"/>
      <c r="H108" s="870"/>
      <c r="I108" s="870"/>
      <c r="J108" s="870"/>
      <c r="K108" s="871"/>
    </row>
    <row r="109" spans="1:11" ht="15.75" hidden="1" thickBot="1" x14ac:dyDescent="0.3">
      <c r="A109" s="869"/>
      <c r="B109" s="870"/>
      <c r="C109" s="870"/>
      <c r="D109" s="870"/>
      <c r="E109" s="870"/>
      <c r="F109" s="871"/>
      <c r="G109" s="869"/>
      <c r="H109" s="870"/>
      <c r="I109" s="870"/>
      <c r="J109" s="870"/>
      <c r="K109" s="871"/>
    </row>
    <row r="110" spans="1:11" ht="15.75" hidden="1" thickBot="1" x14ac:dyDescent="0.3">
      <c r="A110" s="869"/>
      <c r="B110" s="870"/>
      <c r="C110" s="870"/>
      <c r="D110" s="870"/>
      <c r="E110" s="870"/>
      <c r="F110" s="871"/>
      <c r="G110" s="869"/>
      <c r="H110" s="870"/>
      <c r="I110" s="870"/>
      <c r="J110" s="870"/>
      <c r="K110" s="871"/>
    </row>
    <row r="111" spans="1:11" ht="15.75" hidden="1" thickBot="1" x14ac:dyDescent="0.3">
      <c r="A111" s="869"/>
      <c r="B111" s="870"/>
      <c r="C111" s="870"/>
      <c r="D111" s="870"/>
      <c r="E111" s="870"/>
      <c r="F111" s="871"/>
      <c r="G111" s="869"/>
      <c r="H111" s="870"/>
      <c r="I111" s="870"/>
      <c r="J111" s="870"/>
      <c r="K111" s="871"/>
    </row>
    <row r="112" spans="1:11" ht="15.75" hidden="1" thickBot="1" x14ac:dyDescent="0.3">
      <c r="A112" s="869"/>
      <c r="B112" s="870"/>
      <c r="C112" s="870"/>
      <c r="D112" s="870"/>
      <c r="E112" s="870"/>
      <c r="F112" s="871"/>
      <c r="G112" s="869"/>
      <c r="H112" s="870"/>
      <c r="I112" s="870"/>
      <c r="J112" s="870"/>
      <c r="K112" s="871"/>
    </row>
    <row r="113" spans="1:11" ht="15.75" hidden="1" thickBot="1" x14ac:dyDescent="0.3">
      <c r="A113" s="869"/>
      <c r="B113" s="870"/>
      <c r="C113" s="870"/>
      <c r="D113" s="870"/>
      <c r="E113" s="870"/>
      <c r="F113" s="871"/>
      <c r="G113" s="869"/>
      <c r="H113" s="870"/>
      <c r="I113" s="870"/>
      <c r="J113" s="870"/>
      <c r="K113" s="871"/>
    </row>
    <row r="114" spans="1:11" ht="15.75" hidden="1" thickBot="1" x14ac:dyDescent="0.3">
      <c r="A114" s="869"/>
      <c r="B114" s="870"/>
      <c r="C114" s="870"/>
      <c r="D114" s="870"/>
      <c r="E114" s="870"/>
      <c r="F114" s="871"/>
      <c r="G114" s="869"/>
      <c r="H114" s="870"/>
      <c r="I114" s="870"/>
      <c r="J114" s="870"/>
      <c r="K114" s="871"/>
    </row>
    <row r="115" spans="1:11" ht="15.75" hidden="1" thickBot="1" x14ac:dyDescent="0.3">
      <c r="A115" s="869"/>
      <c r="B115" s="870"/>
      <c r="C115" s="870"/>
      <c r="D115" s="870"/>
      <c r="E115" s="870"/>
      <c r="F115" s="871"/>
      <c r="G115" s="869"/>
      <c r="H115" s="870"/>
      <c r="I115" s="870"/>
      <c r="J115" s="870"/>
      <c r="K115" s="871"/>
    </row>
    <row r="116" spans="1:11" ht="15.75" hidden="1" thickBot="1" x14ac:dyDescent="0.3">
      <c r="A116" s="1018" t="s">
        <v>597</v>
      </c>
      <c r="B116" s="1019"/>
      <c r="C116" s="1019"/>
      <c r="D116" s="1019"/>
      <c r="E116" s="1019"/>
      <c r="F116" s="1020"/>
      <c r="G116" s="1007" t="s">
        <v>598</v>
      </c>
      <c r="H116" s="1013"/>
      <c r="I116" s="1013"/>
      <c r="J116" s="1013"/>
      <c r="K116" s="1014"/>
    </row>
    <row r="117" spans="1:11" ht="15.75" hidden="1" thickBot="1" x14ac:dyDescent="0.3">
      <c r="A117" s="1021"/>
      <c r="B117" s="1022"/>
      <c r="C117" s="1022"/>
      <c r="D117" s="1022"/>
      <c r="E117" s="1022"/>
      <c r="F117" s="1023"/>
      <c r="G117" s="1015"/>
      <c r="H117" s="1016"/>
      <c r="I117" s="1016"/>
      <c r="J117" s="1016"/>
      <c r="K117" s="1017"/>
    </row>
    <row r="118" spans="1:11" ht="15.75" hidden="1" thickBot="1" x14ac:dyDescent="0.3">
      <c r="A118" s="869" t="s">
        <v>452</v>
      </c>
      <c r="B118" s="870"/>
      <c r="C118" s="870"/>
      <c r="D118" s="870"/>
      <c r="E118" s="870"/>
      <c r="F118" s="871"/>
      <c r="G118" s="869" t="s">
        <v>453</v>
      </c>
      <c r="H118" s="870"/>
      <c r="I118" s="870"/>
      <c r="J118" s="870"/>
      <c r="K118" s="871"/>
    </row>
    <row r="119" spans="1:11" ht="15.75" hidden="1" thickBot="1" x14ac:dyDescent="0.3">
      <c r="A119" s="869"/>
      <c r="B119" s="870"/>
      <c r="C119" s="870"/>
      <c r="D119" s="870"/>
      <c r="E119" s="870"/>
      <c r="F119" s="871"/>
      <c r="G119" s="869"/>
      <c r="H119" s="870"/>
      <c r="I119" s="870"/>
      <c r="J119" s="870"/>
      <c r="K119" s="871"/>
    </row>
    <row r="120" spans="1:11" ht="15.75" hidden="1" thickBot="1" x14ac:dyDescent="0.3">
      <c r="A120" s="869"/>
      <c r="B120" s="870"/>
      <c r="C120" s="870"/>
      <c r="D120" s="870"/>
      <c r="E120" s="870"/>
      <c r="F120" s="871"/>
      <c r="G120" s="869"/>
      <c r="H120" s="870"/>
      <c r="I120" s="870"/>
      <c r="J120" s="870"/>
      <c r="K120" s="871"/>
    </row>
    <row r="121" spans="1:11" ht="15.75" hidden="1" thickBot="1" x14ac:dyDescent="0.3">
      <c r="A121" s="869"/>
      <c r="B121" s="870"/>
      <c r="C121" s="870"/>
      <c r="D121" s="870"/>
      <c r="E121" s="870"/>
      <c r="F121" s="871"/>
      <c r="G121" s="869"/>
      <c r="H121" s="870"/>
      <c r="I121" s="870"/>
      <c r="J121" s="870"/>
      <c r="K121" s="871"/>
    </row>
    <row r="122" spans="1:11" ht="15.75" hidden="1" thickBot="1" x14ac:dyDescent="0.3">
      <c r="A122" s="869"/>
      <c r="B122" s="870"/>
      <c r="C122" s="870"/>
      <c r="D122" s="870"/>
      <c r="E122" s="870"/>
      <c r="F122" s="871"/>
      <c r="G122" s="869"/>
      <c r="H122" s="870"/>
      <c r="I122" s="870"/>
      <c r="J122" s="870"/>
      <c r="K122" s="871"/>
    </row>
    <row r="123" spans="1:11" ht="15.75" hidden="1" thickBot="1" x14ac:dyDescent="0.3">
      <c r="A123" s="869"/>
      <c r="B123" s="870"/>
      <c r="C123" s="870"/>
      <c r="D123" s="870"/>
      <c r="E123" s="870"/>
      <c r="F123" s="871"/>
      <c r="G123" s="869"/>
      <c r="H123" s="870"/>
      <c r="I123" s="870"/>
      <c r="J123" s="870"/>
      <c r="K123" s="871"/>
    </row>
    <row r="124" spans="1:11" ht="15.75" hidden="1" thickBot="1" x14ac:dyDescent="0.3">
      <c r="A124" s="869"/>
      <c r="B124" s="870"/>
      <c r="C124" s="870"/>
      <c r="D124" s="870"/>
      <c r="E124" s="870"/>
      <c r="F124" s="871"/>
      <c r="G124" s="869"/>
      <c r="H124" s="870"/>
      <c r="I124" s="870"/>
      <c r="J124" s="870"/>
      <c r="K124" s="871"/>
    </row>
    <row r="125" spans="1:11" ht="15.75" hidden="1" thickBot="1" x14ac:dyDescent="0.3">
      <c r="A125" s="869"/>
      <c r="B125" s="870"/>
      <c r="C125" s="870"/>
      <c r="D125" s="870"/>
      <c r="E125" s="870"/>
      <c r="F125" s="871"/>
      <c r="G125" s="869"/>
      <c r="H125" s="870"/>
      <c r="I125" s="870"/>
      <c r="J125" s="870"/>
      <c r="K125" s="871"/>
    </row>
    <row r="126" spans="1:11" ht="15.75" hidden="1" thickBot="1" x14ac:dyDescent="0.3">
      <c r="A126" s="869"/>
      <c r="B126" s="870"/>
      <c r="C126" s="870"/>
      <c r="D126" s="870"/>
      <c r="E126" s="870"/>
      <c r="F126" s="871"/>
      <c r="G126" s="869"/>
      <c r="H126" s="870"/>
      <c r="I126" s="870"/>
      <c r="J126" s="870"/>
      <c r="K126" s="871"/>
    </row>
    <row r="127" spans="1:11" ht="15.75" hidden="1" thickBot="1" x14ac:dyDescent="0.3">
      <c r="A127" s="869"/>
      <c r="B127" s="870"/>
      <c r="C127" s="870"/>
      <c r="D127" s="870"/>
      <c r="E127" s="870"/>
      <c r="F127" s="871"/>
      <c r="G127" s="869"/>
      <c r="H127" s="870"/>
      <c r="I127" s="870"/>
      <c r="J127" s="870"/>
      <c r="K127" s="871"/>
    </row>
    <row r="128" spans="1:11" ht="15.75" hidden="1" thickBot="1" x14ac:dyDescent="0.3">
      <c r="A128" s="869"/>
      <c r="B128" s="870"/>
      <c r="C128" s="870"/>
      <c r="D128" s="870"/>
      <c r="E128" s="870"/>
      <c r="F128" s="871"/>
      <c r="G128" s="869"/>
      <c r="H128" s="870"/>
      <c r="I128" s="870"/>
      <c r="J128" s="870"/>
      <c r="K128" s="871"/>
    </row>
    <row r="129" spans="1:11" ht="15.75" hidden="1" thickBot="1" x14ac:dyDescent="0.3">
      <c r="A129" s="869"/>
      <c r="B129" s="870"/>
      <c r="C129" s="870"/>
      <c r="D129" s="870"/>
      <c r="E129" s="870"/>
      <c r="F129" s="871"/>
      <c r="G129" s="869"/>
      <c r="H129" s="870"/>
      <c r="I129" s="870"/>
      <c r="J129" s="870"/>
      <c r="K129" s="871"/>
    </row>
    <row r="130" spans="1:11" ht="15.75" hidden="1" thickBot="1" x14ac:dyDescent="0.3">
      <c r="A130" s="869"/>
      <c r="B130" s="870"/>
      <c r="C130" s="870"/>
      <c r="D130" s="870"/>
      <c r="E130" s="870"/>
      <c r="F130" s="871"/>
      <c r="G130" s="869"/>
      <c r="H130" s="870"/>
      <c r="I130" s="870"/>
      <c r="J130" s="870"/>
      <c r="K130" s="871"/>
    </row>
    <row r="131" spans="1:11" ht="15.75" hidden="1" thickBot="1" x14ac:dyDescent="0.3">
      <c r="A131" s="869"/>
      <c r="B131" s="870"/>
      <c r="C131" s="870"/>
      <c r="D131" s="870"/>
      <c r="E131" s="870"/>
      <c r="F131" s="871"/>
      <c r="G131" s="869"/>
      <c r="H131" s="870"/>
      <c r="I131" s="870"/>
      <c r="J131" s="870"/>
      <c r="K131" s="871"/>
    </row>
    <row r="132" spans="1:11" ht="15.75" hidden="1" thickBot="1" x14ac:dyDescent="0.3">
      <c r="A132" s="1018" t="s">
        <v>990</v>
      </c>
      <c r="B132" s="1019"/>
      <c r="C132" s="1019"/>
      <c r="D132" s="1019"/>
      <c r="E132" s="1019"/>
      <c r="F132" s="1020"/>
      <c r="G132" s="1007" t="s">
        <v>991</v>
      </c>
      <c r="H132" s="1013"/>
      <c r="I132" s="1013"/>
      <c r="J132" s="1013"/>
      <c r="K132" s="1014"/>
    </row>
    <row r="133" spans="1:11" ht="15.75" hidden="1" thickBot="1" x14ac:dyDescent="0.3">
      <c r="A133" s="1021"/>
      <c r="B133" s="1022"/>
      <c r="C133" s="1022"/>
      <c r="D133" s="1022"/>
      <c r="E133" s="1022"/>
      <c r="F133" s="1023"/>
      <c r="G133" s="1015"/>
      <c r="H133" s="1016"/>
      <c r="I133" s="1016"/>
      <c r="J133" s="1016"/>
      <c r="K133" s="1017"/>
    </row>
    <row r="134" spans="1:11" x14ac:dyDescent="0.25">
      <c r="A134" s="884" t="s">
        <v>501</v>
      </c>
      <c r="B134" s="885"/>
      <c r="C134" s="885"/>
      <c r="D134" s="885"/>
      <c r="E134" s="885"/>
      <c r="F134" s="886"/>
      <c r="G134" s="884" t="s">
        <v>502</v>
      </c>
      <c r="H134" s="885"/>
      <c r="I134" s="885"/>
      <c r="J134" s="885"/>
      <c r="K134" s="886"/>
    </row>
    <row r="135" spans="1:11" x14ac:dyDescent="0.25">
      <c r="A135" s="869"/>
      <c r="B135" s="870"/>
      <c r="C135" s="870"/>
      <c r="D135" s="870"/>
      <c r="E135" s="870"/>
      <c r="F135" s="871"/>
      <c r="G135" s="869"/>
      <c r="H135" s="870"/>
      <c r="I135" s="870"/>
      <c r="J135" s="870"/>
      <c r="K135" s="871"/>
    </row>
    <row r="136" spans="1:11" x14ac:dyDescent="0.25">
      <c r="A136" s="869"/>
      <c r="B136" s="870"/>
      <c r="C136" s="870"/>
      <c r="D136" s="870"/>
      <c r="E136" s="870"/>
      <c r="F136" s="871"/>
      <c r="G136" s="869"/>
      <c r="H136" s="870"/>
      <c r="I136" s="870"/>
      <c r="J136" s="870"/>
      <c r="K136" s="871"/>
    </row>
    <row r="137" spans="1:11" x14ac:dyDescent="0.25">
      <c r="A137" s="869"/>
      <c r="B137" s="870"/>
      <c r="C137" s="870"/>
      <c r="D137" s="870"/>
      <c r="E137" s="870"/>
      <c r="F137" s="871"/>
      <c r="G137" s="869"/>
      <c r="H137" s="870"/>
      <c r="I137" s="870"/>
      <c r="J137" s="870"/>
      <c r="K137" s="871"/>
    </row>
    <row r="138" spans="1:11" x14ac:dyDescent="0.25">
      <c r="A138" s="869"/>
      <c r="B138" s="870"/>
      <c r="C138" s="870"/>
      <c r="D138" s="870"/>
      <c r="E138" s="870"/>
      <c r="F138" s="871"/>
      <c r="G138" s="869"/>
      <c r="H138" s="870"/>
      <c r="I138" s="870"/>
      <c r="J138" s="870"/>
      <c r="K138" s="871"/>
    </row>
    <row r="139" spans="1:11" x14ac:dyDescent="0.25">
      <c r="A139" s="869"/>
      <c r="B139" s="870"/>
      <c r="C139" s="870"/>
      <c r="D139" s="870"/>
      <c r="E139" s="870"/>
      <c r="F139" s="871"/>
      <c r="G139" s="869"/>
      <c r="H139" s="870"/>
      <c r="I139" s="870"/>
      <c r="J139" s="870"/>
      <c r="K139" s="871"/>
    </row>
    <row r="140" spans="1:11" x14ac:dyDescent="0.25">
      <c r="A140" s="869"/>
      <c r="B140" s="870"/>
      <c r="C140" s="870"/>
      <c r="D140" s="870"/>
      <c r="E140" s="870"/>
      <c r="F140" s="871"/>
      <c r="G140" s="869"/>
      <c r="H140" s="870"/>
      <c r="I140" s="870"/>
      <c r="J140" s="870"/>
      <c r="K140" s="871"/>
    </row>
    <row r="141" spans="1:11" x14ac:dyDescent="0.25">
      <c r="A141" s="869"/>
      <c r="B141" s="870"/>
      <c r="C141" s="870"/>
      <c r="D141" s="870"/>
      <c r="E141" s="870"/>
      <c r="F141" s="871"/>
      <c r="G141" s="869"/>
      <c r="H141" s="870"/>
      <c r="I141" s="870"/>
      <c r="J141" s="870"/>
      <c r="K141" s="871"/>
    </row>
    <row r="142" spans="1:11" x14ac:dyDescent="0.25">
      <c r="A142" s="869"/>
      <c r="B142" s="870"/>
      <c r="C142" s="870"/>
      <c r="D142" s="870"/>
      <c r="E142" s="870"/>
      <c r="F142" s="871"/>
      <c r="G142" s="869"/>
      <c r="H142" s="870"/>
      <c r="I142" s="870"/>
      <c r="J142" s="870"/>
      <c r="K142" s="871"/>
    </row>
    <row r="143" spans="1:11" x14ac:dyDescent="0.25">
      <c r="A143" s="869"/>
      <c r="B143" s="870"/>
      <c r="C143" s="870"/>
      <c r="D143" s="870"/>
      <c r="E143" s="870"/>
      <c r="F143" s="871"/>
      <c r="G143" s="869"/>
      <c r="H143" s="870"/>
      <c r="I143" s="870"/>
      <c r="J143" s="870"/>
      <c r="K143" s="871"/>
    </row>
    <row r="144" spans="1:11" x14ac:dyDescent="0.25">
      <c r="A144" s="869"/>
      <c r="B144" s="870"/>
      <c r="C144" s="870"/>
      <c r="D144" s="870"/>
      <c r="E144" s="870"/>
      <c r="F144" s="871"/>
      <c r="G144" s="869"/>
      <c r="H144" s="870"/>
      <c r="I144" s="870"/>
      <c r="J144" s="870"/>
      <c r="K144" s="871"/>
    </row>
    <row r="145" spans="1:11" x14ac:dyDescent="0.25">
      <c r="A145" s="869"/>
      <c r="B145" s="870"/>
      <c r="C145" s="870"/>
      <c r="D145" s="870"/>
      <c r="E145" s="870"/>
      <c r="F145" s="871"/>
      <c r="G145" s="869"/>
      <c r="H145" s="870"/>
      <c r="I145" s="870"/>
      <c r="J145" s="870"/>
      <c r="K145" s="871"/>
    </row>
    <row r="146" spans="1:11" x14ac:dyDescent="0.25">
      <c r="A146" s="869"/>
      <c r="B146" s="870"/>
      <c r="C146" s="870"/>
      <c r="D146" s="870"/>
      <c r="E146" s="870"/>
      <c r="F146" s="871"/>
      <c r="G146" s="869"/>
      <c r="H146" s="870"/>
      <c r="I146" s="870"/>
      <c r="J146" s="870"/>
      <c r="K146" s="871"/>
    </row>
    <row r="147" spans="1:11" ht="15.75" thickBot="1" x14ac:dyDescent="0.3">
      <c r="A147" s="869"/>
      <c r="B147" s="870"/>
      <c r="C147" s="870"/>
      <c r="D147" s="870"/>
      <c r="E147" s="870"/>
      <c r="F147" s="871"/>
      <c r="G147" s="869"/>
      <c r="H147" s="870"/>
      <c r="I147" s="870"/>
      <c r="J147" s="870"/>
      <c r="K147" s="871"/>
    </row>
    <row r="148" spans="1:11" x14ac:dyDescent="0.25">
      <c r="A148" s="1018" t="s">
        <v>1296</v>
      </c>
      <c r="B148" s="1019"/>
      <c r="C148" s="1019"/>
      <c r="D148" s="1019"/>
      <c r="E148" s="1019"/>
      <c r="F148" s="1020"/>
      <c r="G148" s="1007" t="s">
        <v>1297</v>
      </c>
      <c r="H148" s="1013"/>
      <c r="I148" s="1013"/>
      <c r="J148" s="1013"/>
      <c r="K148" s="1014"/>
    </row>
    <row r="149" spans="1:11" ht="15.75" thickBot="1" x14ac:dyDescent="0.3">
      <c r="A149" s="1021"/>
      <c r="B149" s="1022"/>
      <c r="C149" s="1022"/>
      <c r="D149" s="1022"/>
      <c r="E149" s="1022"/>
      <c r="F149" s="1023"/>
      <c r="G149" s="1015"/>
      <c r="H149" s="1016"/>
      <c r="I149" s="1016"/>
      <c r="J149" s="1016"/>
      <c r="K149" s="1017"/>
    </row>
    <row r="150" spans="1:11" x14ac:dyDescent="0.25">
      <c r="A150" s="884" t="s">
        <v>503</v>
      </c>
      <c r="B150" s="885"/>
      <c r="C150" s="885"/>
      <c r="D150" s="885"/>
      <c r="E150" s="885"/>
      <c r="F150" s="886"/>
      <c r="G150" s="884"/>
      <c r="H150" s="885"/>
      <c r="I150" s="885"/>
      <c r="J150" s="885"/>
      <c r="K150" s="886"/>
    </row>
    <row r="151" spans="1:11" x14ac:dyDescent="0.25">
      <c r="A151" s="869"/>
      <c r="B151" s="870"/>
      <c r="C151" s="870"/>
      <c r="D151" s="870"/>
      <c r="E151" s="870"/>
      <c r="F151" s="871"/>
      <c r="G151" s="869"/>
      <c r="H151" s="870"/>
      <c r="I151" s="870"/>
      <c r="J151" s="870"/>
      <c r="K151" s="871"/>
    </row>
    <row r="152" spans="1:11" x14ac:dyDescent="0.25">
      <c r="A152" s="869"/>
      <c r="B152" s="870"/>
      <c r="C152" s="870"/>
      <c r="D152" s="870"/>
      <c r="E152" s="870"/>
      <c r="F152" s="871"/>
      <c r="G152" s="869"/>
      <c r="H152" s="870"/>
      <c r="I152" s="870"/>
      <c r="J152" s="870"/>
      <c r="K152" s="871"/>
    </row>
    <row r="153" spans="1:11" x14ac:dyDescent="0.25">
      <c r="A153" s="869"/>
      <c r="B153" s="870"/>
      <c r="C153" s="870"/>
      <c r="D153" s="870"/>
      <c r="E153" s="870"/>
      <c r="F153" s="871"/>
      <c r="G153" s="869"/>
      <c r="H153" s="870"/>
      <c r="I153" s="870"/>
      <c r="J153" s="870"/>
      <c r="K153" s="871"/>
    </row>
    <row r="154" spans="1:11" x14ac:dyDescent="0.25">
      <c r="A154" s="869"/>
      <c r="B154" s="870"/>
      <c r="C154" s="870"/>
      <c r="D154" s="870"/>
      <c r="E154" s="870"/>
      <c r="F154" s="871"/>
      <c r="G154" s="869"/>
      <c r="H154" s="870"/>
      <c r="I154" s="870"/>
      <c r="J154" s="870"/>
      <c r="K154" s="871"/>
    </row>
    <row r="155" spans="1:11" x14ac:dyDescent="0.25">
      <c r="A155" s="869"/>
      <c r="B155" s="870"/>
      <c r="C155" s="870"/>
      <c r="D155" s="870"/>
      <c r="E155" s="870"/>
      <c r="F155" s="871"/>
      <c r="G155" s="869"/>
      <c r="H155" s="870"/>
      <c r="I155" s="870"/>
      <c r="J155" s="870"/>
      <c r="K155" s="871"/>
    </row>
    <row r="156" spans="1:11" x14ac:dyDescent="0.25">
      <c r="A156" s="869"/>
      <c r="B156" s="870"/>
      <c r="C156" s="870"/>
      <c r="D156" s="870"/>
      <c r="E156" s="870"/>
      <c r="F156" s="871"/>
      <c r="G156" s="869"/>
      <c r="H156" s="870"/>
      <c r="I156" s="870"/>
      <c r="J156" s="870"/>
      <c r="K156" s="871"/>
    </row>
    <row r="157" spans="1:11" x14ac:dyDescent="0.25">
      <c r="A157" s="869"/>
      <c r="B157" s="870"/>
      <c r="C157" s="870"/>
      <c r="D157" s="870"/>
      <c r="E157" s="870"/>
      <c r="F157" s="871"/>
      <c r="G157" s="869"/>
      <c r="H157" s="870"/>
      <c r="I157" s="870"/>
      <c r="J157" s="870"/>
      <c r="K157" s="871"/>
    </row>
    <row r="158" spans="1:11" x14ac:dyDescent="0.25">
      <c r="A158" s="869"/>
      <c r="B158" s="870"/>
      <c r="C158" s="870"/>
      <c r="D158" s="870"/>
      <c r="E158" s="870"/>
      <c r="F158" s="871"/>
      <c r="G158" s="869"/>
      <c r="H158" s="870"/>
      <c r="I158" s="870"/>
      <c r="J158" s="870"/>
      <c r="K158" s="871"/>
    </row>
    <row r="159" spans="1:11" x14ac:dyDescent="0.25">
      <c r="A159" s="869"/>
      <c r="B159" s="870"/>
      <c r="C159" s="870"/>
      <c r="D159" s="870"/>
      <c r="E159" s="870"/>
      <c r="F159" s="871"/>
      <c r="G159" s="869"/>
      <c r="H159" s="870"/>
      <c r="I159" s="870"/>
      <c r="J159" s="870"/>
      <c r="K159" s="871"/>
    </row>
    <row r="160" spans="1:11" x14ac:dyDescent="0.25">
      <c r="A160" s="869"/>
      <c r="B160" s="870"/>
      <c r="C160" s="870"/>
      <c r="D160" s="870"/>
      <c r="E160" s="870"/>
      <c r="F160" s="871"/>
      <c r="G160" s="869"/>
      <c r="H160" s="870"/>
      <c r="I160" s="870"/>
      <c r="J160" s="870"/>
      <c r="K160" s="871"/>
    </row>
    <row r="161" spans="1:11" x14ac:dyDescent="0.25">
      <c r="A161" s="869"/>
      <c r="B161" s="870"/>
      <c r="C161" s="870"/>
      <c r="D161" s="870"/>
      <c r="E161" s="870"/>
      <c r="F161" s="871"/>
      <c r="G161" s="869"/>
      <c r="H161" s="870"/>
      <c r="I161" s="870"/>
      <c r="J161" s="870"/>
      <c r="K161" s="871"/>
    </row>
    <row r="162" spans="1:11" x14ac:dyDescent="0.25">
      <c r="A162" s="869"/>
      <c r="B162" s="870"/>
      <c r="C162" s="870"/>
      <c r="D162" s="870"/>
      <c r="E162" s="870"/>
      <c r="F162" s="871"/>
      <c r="G162" s="869"/>
      <c r="H162" s="870"/>
      <c r="I162" s="870"/>
      <c r="J162" s="870"/>
      <c r="K162" s="871"/>
    </row>
    <row r="163" spans="1:11" ht="15.75" thickBot="1" x14ac:dyDescent="0.3">
      <c r="A163" s="869"/>
      <c r="B163" s="870"/>
      <c r="C163" s="870"/>
      <c r="D163" s="870"/>
      <c r="E163" s="870"/>
      <c r="F163" s="871"/>
      <c r="G163" s="869"/>
      <c r="H163" s="870"/>
      <c r="I163" s="870"/>
      <c r="J163" s="870"/>
      <c r="K163" s="871"/>
    </row>
    <row r="164" spans="1:11" x14ac:dyDescent="0.25">
      <c r="A164" s="1007" t="s">
        <v>1298</v>
      </c>
      <c r="B164" s="1013"/>
      <c r="C164" s="1013"/>
      <c r="D164" s="1013"/>
      <c r="E164" s="1013"/>
      <c r="F164" s="1014"/>
      <c r="G164" s="1007" t="s">
        <v>1299</v>
      </c>
      <c r="H164" s="1013"/>
      <c r="I164" s="1013"/>
      <c r="J164" s="1013"/>
      <c r="K164" s="1014"/>
    </row>
    <row r="165" spans="1:11" ht="27" customHeight="1" thickBot="1" x14ac:dyDescent="0.3">
      <c r="A165" s="1015"/>
      <c r="B165" s="1016"/>
      <c r="C165" s="1016"/>
      <c r="D165" s="1016"/>
      <c r="E165" s="1016"/>
      <c r="F165" s="1017"/>
      <c r="G165" s="1015"/>
      <c r="H165" s="1016"/>
      <c r="I165" s="1016"/>
      <c r="J165" s="1016"/>
      <c r="K165" s="1017"/>
    </row>
    <row r="166" spans="1:11" ht="0.75" customHeight="1" thickBot="1" x14ac:dyDescent="0.3">
      <c r="A166" s="1021"/>
      <c r="B166" s="1022"/>
      <c r="C166" s="1022"/>
      <c r="D166" s="1022"/>
      <c r="E166" s="1022"/>
      <c r="F166" s="1023"/>
      <c r="G166" s="1015"/>
      <c r="H166" s="1016"/>
      <c r="I166" s="1016"/>
      <c r="J166" s="1016"/>
      <c r="K166" s="1017"/>
    </row>
    <row r="167" spans="1:11" x14ac:dyDescent="0.25">
      <c r="A167" s="884" t="s">
        <v>501</v>
      </c>
      <c r="B167" s="885"/>
      <c r="C167" s="885"/>
      <c r="D167" s="885"/>
      <c r="E167" s="885"/>
      <c r="F167" s="886"/>
      <c r="G167" s="884" t="s">
        <v>502</v>
      </c>
      <c r="H167" s="885"/>
      <c r="I167" s="885"/>
      <c r="J167" s="885"/>
      <c r="K167" s="886"/>
    </row>
    <row r="168" spans="1:11" x14ac:dyDescent="0.25">
      <c r="A168" s="869"/>
      <c r="B168" s="870"/>
      <c r="C168" s="870"/>
      <c r="D168" s="870"/>
      <c r="E168" s="870"/>
      <c r="F168" s="871"/>
      <c r="G168" s="869"/>
      <c r="H168" s="870"/>
      <c r="I168" s="870"/>
      <c r="J168" s="870"/>
      <c r="K168" s="871"/>
    </row>
    <row r="169" spans="1:11" x14ac:dyDescent="0.25">
      <c r="A169" s="869"/>
      <c r="B169" s="870"/>
      <c r="C169" s="870"/>
      <c r="D169" s="870"/>
      <c r="E169" s="870"/>
      <c r="F169" s="871"/>
      <c r="G169" s="869"/>
      <c r="H169" s="870"/>
      <c r="I169" s="870"/>
      <c r="J169" s="870"/>
      <c r="K169" s="871"/>
    </row>
    <row r="170" spans="1:11" x14ac:dyDescent="0.25">
      <c r="A170" s="869"/>
      <c r="B170" s="870"/>
      <c r="C170" s="870"/>
      <c r="D170" s="870"/>
      <c r="E170" s="870"/>
      <c r="F170" s="871"/>
      <c r="G170" s="869"/>
      <c r="H170" s="870"/>
      <c r="I170" s="870"/>
      <c r="J170" s="870"/>
      <c r="K170" s="871"/>
    </row>
    <row r="171" spans="1:11" x14ac:dyDescent="0.25">
      <c r="A171" s="869"/>
      <c r="B171" s="870"/>
      <c r="C171" s="870"/>
      <c r="D171" s="870"/>
      <c r="E171" s="870"/>
      <c r="F171" s="871"/>
      <c r="G171" s="869"/>
      <c r="H171" s="870"/>
      <c r="I171" s="870"/>
      <c r="J171" s="870"/>
      <c r="K171" s="871"/>
    </row>
    <row r="172" spans="1:11" x14ac:dyDescent="0.25">
      <c r="A172" s="869"/>
      <c r="B172" s="870"/>
      <c r="C172" s="870"/>
      <c r="D172" s="870"/>
      <c r="E172" s="870"/>
      <c r="F172" s="871"/>
      <c r="G172" s="869"/>
      <c r="H172" s="870"/>
      <c r="I172" s="870"/>
      <c r="J172" s="870"/>
      <c r="K172" s="871"/>
    </row>
    <row r="173" spans="1:11" x14ac:dyDescent="0.25">
      <c r="A173" s="869"/>
      <c r="B173" s="870"/>
      <c r="C173" s="870"/>
      <c r="D173" s="870"/>
      <c r="E173" s="870"/>
      <c r="F173" s="871"/>
      <c r="G173" s="869"/>
      <c r="H173" s="870"/>
      <c r="I173" s="870"/>
      <c r="J173" s="870"/>
      <c r="K173" s="871"/>
    </row>
    <row r="174" spans="1:11" x14ac:dyDescent="0.25">
      <c r="A174" s="869"/>
      <c r="B174" s="870"/>
      <c r="C174" s="870"/>
      <c r="D174" s="870"/>
      <c r="E174" s="870"/>
      <c r="F174" s="871"/>
      <c r="G174" s="869"/>
      <c r="H174" s="870"/>
      <c r="I174" s="870"/>
      <c r="J174" s="870"/>
      <c r="K174" s="871"/>
    </row>
    <row r="175" spans="1:11" x14ac:dyDescent="0.25">
      <c r="A175" s="869"/>
      <c r="B175" s="870"/>
      <c r="C175" s="870"/>
      <c r="D175" s="870"/>
      <c r="E175" s="870"/>
      <c r="F175" s="871"/>
      <c r="G175" s="869"/>
      <c r="H175" s="870"/>
      <c r="I175" s="870"/>
      <c r="J175" s="870"/>
      <c r="K175" s="871"/>
    </row>
    <row r="176" spans="1:11" x14ac:dyDescent="0.25">
      <c r="A176" s="869"/>
      <c r="B176" s="870"/>
      <c r="C176" s="870"/>
      <c r="D176" s="870"/>
      <c r="E176" s="870"/>
      <c r="F176" s="871"/>
      <c r="G176" s="869"/>
      <c r="H176" s="870"/>
      <c r="I176" s="870"/>
      <c r="J176" s="870"/>
      <c r="K176" s="871"/>
    </row>
    <row r="177" spans="1:11" x14ac:dyDescent="0.25">
      <c r="A177" s="869"/>
      <c r="B177" s="870"/>
      <c r="C177" s="870"/>
      <c r="D177" s="870"/>
      <c r="E177" s="870"/>
      <c r="F177" s="871"/>
      <c r="G177" s="869"/>
      <c r="H177" s="870"/>
      <c r="I177" s="870"/>
      <c r="J177" s="870"/>
      <c r="K177" s="871"/>
    </row>
    <row r="178" spans="1:11" x14ac:dyDescent="0.25">
      <c r="A178" s="869"/>
      <c r="B178" s="870"/>
      <c r="C178" s="870"/>
      <c r="D178" s="870"/>
      <c r="E178" s="870"/>
      <c r="F178" s="871"/>
      <c r="G178" s="869"/>
      <c r="H178" s="870"/>
      <c r="I178" s="870"/>
      <c r="J178" s="870"/>
      <c r="K178" s="871"/>
    </row>
    <row r="179" spans="1:11" x14ac:dyDescent="0.25">
      <c r="A179" s="869"/>
      <c r="B179" s="870"/>
      <c r="C179" s="870"/>
      <c r="D179" s="870"/>
      <c r="E179" s="870"/>
      <c r="F179" s="871"/>
      <c r="G179" s="869"/>
      <c r="H179" s="870"/>
      <c r="I179" s="870"/>
      <c r="J179" s="870"/>
      <c r="K179" s="871"/>
    </row>
    <row r="180" spans="1:11" ht="15.75" thickBot="1" x14ac:dyDescent="0.3">
      <c r="A180" s="869"/>
      <c r="B180" s="870"/>
      <c r="C180" s="870"/>
      <c r="D180" s="870"/>
      <c r="E180" s="870"/>
      <c r="F180" s="871"/>
      <c r="G180" s="869"/>
      <c r="H180" s="870"/>
      <c r="I180" s="870"/>
      <c r="J180" s="870"/>
      <c r="K180" s="871"/>
    </row>
    <row r="181" spans="1:11" x14ac:dyDescent="0.25">
      <c r="A181" s="1018" t="s">
        <v>1300</v>
      </c>
      <c r="B181" s="1019"/>
      <c r="C181" s="1019"/>
      <c r="D181" s="1019"/>
      <c r="E181" s="1019"/>
      <c r="F181" s="1020"/>
      <c r="G181" s="1007" t="s">
        <v>1301</v>
      </c>
      <c r="H181" s="1013"/>
      <c r="I181" s="1013"/>
      <c r="J181" s="1013"/>
      <c r="K181" s="1014"/>
    </row>
    <row r="182" spans="1:11" ht="15.75" thickBot="1" x14ac:dyDescent="0.3">
      <c r="A182" s="1021"/>
      <c r="B182" s="1022"/>
      <c r="C182" s="1022"/>
      <c r="D182" s="1022"/>
      <c r="E182" s="1022"/>
      <c r="F182" s="1023"/>
      <c r="G182" s="1015"/>
      <c r="H182" s="1016"/>
      <c r="I182" s="1016"/>
      <c r="J182" s="1016"/>
      <c r="K182" s="1017"/>
    </row>
    <row r="183" spans="1:11" ht="15" customHeight="1" x14ac:dyDescent="0.25">
      <c r="A183" s="884" t="s">
        <v>501</v>
      </c>
      <c r="B183" s="885"/>
      <c r="C183" s="885"/>
      <c r="D183" s="885"/>
      <c r="E183" s="885"/>
      <c r="F183" s="886"/>
      <c r="G183" s="884" t="s">
        <v>502</v>
      </c>
      <c r="H183" s="885"/>
      <c r="I183" s="885"/>
      <c r="J183" s="885"/>
      <c r="K183" s="886"/>
    </row>
    <row r="184" spans="1:11" ht="15" customHeight="1" x14ac:dyDescent="0.25">
      <c r="A184" s="869"/>
      <c r="B184" s="870"/>
      <c r="C184" s="870"/>
      <c r="D184" s="870"/>
      <c r="E184" s="870"/>
      <c r="F184" s="871"/>
      <c r="G184" s="869"/>
      <c r="H184" s="870"/>
      <c r="I184" s="870"/>
      <c r="J184" s="870"/>
      <c r="K184" s="871"/>
    </row>
    <row r="185" spans="1:11" ht="15" customHeight="1" x14ac:dyDescent="0.25">
      <c r="A185" s="869"/>
      <c r="B185" s="870"/>
      <c r="C185" s="870"/>
      <c r="D185" s="870"/>
      <c r="E185" s="870"/>
      <c r="F185" s="871"/>
      <c r="G185" s="869"/>
      <c r="H185" s="870"/>
      <c r="I185" s="870"/>
      <c r="J185" s="870"/>
      <c r="K185" s="871"/>
    </row>
    <row r="186" spans="1:11" ht="15" customHeight="1" x14ac:dyDescent="0.25">
      <c r="A186" s="869"/>
      <c r="B186" s="870"/>
      <c r="C186" s="870"/>
      <c r="D186" s="870"/>
      <c r="E186" s="870"/>
      <c r="F186" s="871"/>
      <c r="G186" s="869"/>
      <c r="H186" s="870"/>
      <c r="I186" s="870"/>
      <c r="J186" s="870"/>
      <c r="K186" s="871"/>
    </row>
    <row r="187" spans="1:11" ht="15" customHeight="1" x14ac:dyDescent="0.25">
      <c r="A187" s="869"/>
      <c r="B187" s="870"/>
      <c r="C187" s="870"/>
      <c r="D187" s="870"/>
      <c r="E187" s="870"/>
      <c r="F187" s="871"/>
      <c r="G187" s="869"/>
      <c r="H187" s="870"/>
      <c r="I187" s="870"/>
      <c r="J187" s="870"/>
      <c r="K187" s="871"/>
    </row>
    <row r="188" spans="1:11" ht="15" customHeight="1" x14ac:dyDescent="0.25">
      <c r="A188" s="869"/>
      <c r="B188" s="870"/>
      <c r="C188" s="870"/>
      <c r="D188" s="870"/>
      <c r="E188" s="870"/>
      <c r="F188" s="871"/>
      <c r="G188" s="869"/>
      <c r="H188" s="870"/>
      <c r="I188" s="870"/>
      <c r="J188" s="870"/>
      <c r="K188" s="871"/>
    </row>
    <row r="189" spans="1:11" ht="15" customHeight="1" x14ac:dyDescent="0.25">
      <c r="A189" s="869"/>
      <c r="B189" s="870"/>
      <c r="C189" s="870"/>
      <c r="D189" s="870"/>
      <c r="E189" s="870"/>
      <c r="F189" s="871"/>
      <c r="G189" s="869"/>
      <c r="H189" s="870"/>
      <c r="I189" s="870"/>
      <c r="J189" s="870"/>
      <c r="K189" s="871"/>
    </row>
    <row r="190" spans="1:11" ht="15" customHeight="1" x14ac:dyDescent="0.25">
      <c r="A190" s="869"/>
      <c r="B190" s="870"/>
      <c r="C190" s="870"/>
      <c r="D190" s="870"/>
      <c r="E190" s="870"/>
      <c r="F190" s="871"/>
      <c r="G190" s="869"/>
      <c r="H190" s="870"/>
      <c r="I190" s="870"/>
      <c r="J190" s="870"/>
      <c r="K190" s="871"/>
    </row>
    <row r="191" spans="1:11" ht="15" customHeight="1" x14ac:dyDescent="0.25">
      <c r="A191" s="869"/>
      <c r="B191" s="870"/>
      <c r="C191" s="870"/>
      <c r="D191" s="870"/>
      <c r="E191" s="870"/>
      <c r="F191" s="871"/>
      <c r="G191" s="869"/>
      <c r="H191" s="870"/>
      <c r="I191" s="870"/>
      <c r="J191" s="870"/>
      <c r="K191" s="871"/>
    </row>
    <row r="192" spans="1:11" ht="15" customHeight="1" x14ac:dyDescent="0.25">
      <c r="A192" s="869"/>
      <c r="B192" s="870"/>
      <c r="C192" s="870"/>
      <c r="D192" s="870"/>
      <c r="E192" s="870"/>
      <c r="F192" s="871"/>
      <c r="G192" s="869"/>
      <c r="H192" s="870"/>
      <c r="I192" s="870"/>
      <c r="J192" s="870"/>
      <c r="K192" s="871"/>
    </row>
    <row r="193" spans="1:11" ht="15" customHeight="1" x14ac:dyDescent="0.25">
      <c r="A193" s="869"/>
      <c r="B193" s="870"/>
      <c r="C193" s="870"/>
      <c r="D193" s="870"/>
      <c r="E193" s="870"/>
      <c r="F193" s="871"/>
      <c r="G193" s="869"/>
      <c r="H193" s="870"/>
      <c r="I193" s="870"/>
      <c r="J193" s="870"/>
      <c r="K193" s="871"/>
    </row>
    <row r="194" spans="1:11" ht="15" customHeight="1" x14ac:dyDescent="0.25">
      <c r="A194" s="869"/>
      <c r="B194" s="870"/>
      <c r="C194" s="870"/>
      <c r="D194" s="870"/>
      <c r="E194" s="870"/>
      <c r="F194" s="871"/>
      <c r="G194" s="869"/>
      <c r="H194" s="870"/>
      <c r="I194" s="870"/>
      <c r="J194" s="870"/>
      <c r="K194" s="871"/>
    </row>
    <row r="195" spans="1:11" ht="15" customHeight="1" x14ac:dyDescent="0.25">
      <c r="A195" s="869"/>
      <c r="B195" s="870"/>
      <c r="C195" s="870"/>
      <c r="D195" s="870"/>
      <c r="E195" s="870"/>
      <c r="F195" s="871"/>
      <c r="G195" s="869"/>
      <c r="H195" s="870"/>
      <c r="I195" s="870"/>
      <c r="J195" s="870"/>
      <c r="K195" s="871"/>
    </row>
    <row r="196" spans="1:11" ht="15" customHeight="1" thickBot="1" x14ac:dyDescent="0.3">
      <c r="A196" s="869"/>
      <c r="B196" s="870"/>
      <c r="C196" s="870"/>
      <c r="D196" s="870"/>
      <c r="E196" s="870"/>
      <c r="F196" s="871"/>
      <c r="G196" s="869"/>
      <c r="H196" s="870"/>
      <c r="I196" s="870"/>
      <c r="J196" s="870"/>
      <c r="K196" s="871"/>
    </row>
    <row r="197" spans="1:11" ht="15" customHeight="1" x14ac:dyDescent="0.25">
      <c r="A197" s="1018" t="s">
        <v>1302</v>
      </c>
      <c r="B197" s="1019"/>
      <c r="C197" s="1019"/>
      <c r="D197" s="1019"/>
      <c r="E197" s="1019"/>
      <c r="F197" s="1020"/>
      <c r="G197" s="1007" t="s">
        <v>1303</v>
      </c>
      <c r="H197" s="1013"/>
      <c r="I197" s="1013"/>
      <c r="J197" s="1013"/>
      <c r="K197" s="1014"/>
    </row>
    <row r="198" spans="1:11" ht="15" customHeight="1" thickBot="1" x14ac:dyDescent="0.3">
      <c r="A198" s="1021"/>
      <c r="B198" s="1022"/>
      <c r="C198" s="1022"/>
      <c r="D198" s="1022"/>
      <c r="E198" s="1022"/>
      <c r="F198" s="1023"/>
      <c r="G198" s="1015"/>
      <c r="H198" s="1016"/>
      <c r="I198" s="1016"/>
      <c r="J198" s="1016"/>
      <c r="K198" s="1017"/>
    </row>
    <row r="199" spans="1:11" hidden="1" x14ac:dyDescent="0.25">
      <c r="A199" s="884" t="s">
        <v>503</v>
      </c>
      <c r="B199" s="885"/>
      <c r="C199" s="885"/>
      <c r="D199" s="885"/>
      <c r="E199" s="885"/>
      <c r="F199" s="886"/>
      <c r="G199" s="884" t="s">
        <v>504</v>
      </c>
      <c r="H199" s="885"/>
      <c r="I199" s="885"/>
      <c r="J199" s="885"/>
      <c r="K199" s="886"/>
    </row>
    <row r="200" spans="1:11" hidden="1" x14ac:dyDescent="0.25">
      <c r="A200" s="869"/>
      <c r="B200" s="870"/>
      <c r="C200" s="870"/>
      <c r="D200" s="870"/>
      <c r="E200" s="870"/>
      <c r="F200" s="871"/>
      <c r="G200" s="869"/>
      <c r="H200" s="870"/>
      <c r="I200" s="870"/>
      <c r="J200" s="870"/>
      <c r="K200" s="871"/>
    </row>
    <row r="201" spans="1:11" hidden="1" x14ac:dyDescent="0.25">
      <c r="A201" s="869"/>
      <c r="B201" s="870"/>
      <c r="C201" s="870"/>
      <c r="D201" s="870"/>
      <c r="E201" s="870"/>
      <c r="F201" s="871"/>
      <c r="G201" s="869"/>
      <c r="H201" s="870"/>
      <c r="I201" s="870"/>
      <c r="J201" s="870"/>
      <c r="K201" s="871"/>
    </row>
    <row r="202" spans="1:11" hidden="1" x14ac:dyDescent="0.25">
      <c r="A202" s="869"/>
      <c r="B202" s="870"/>
      <c r="C202" s="870"/>
      <c r="D202" s="870"/>
      <c r="E202" s="870"/>
      <c r="F202" s="871"/>
      <c r="G202" s="869"/>
      <c r="H202" s="870"/>
      <c r="I202" s="870"/>
      <c r="J202" s="870"/>
      <c r="K202" s="871"/>
    </row>
    <row r="203" spans="1:11" hidden="1" x14ac:dyDescent="0.25">
      <c r="A203" s="869"/>
      <c r="B203" s="870"/>
      <c r="C203" s="870"/>
      <c r="D203" s="870"/>
      <c r="E203" s="870"/>
      <c r="F203" s="871"/>
      <c r="G203" s="869"/>
      <c r="H203" s="870"/>
      <c r="I203" s="870"/>
      <c r="J203" s="870"/>
      <c r="K203" s="871"/>
    </row>
    <row r="204" spans="1:11" hidden="1" x14ac:dyDescent="0.25">
      <c r="A204" s="869"/>
      <c r="B204" s="870"/>
      <c r="C204" s="870"/>
      <c r="D204" s="870"/>
      <c r="E204" s="870"/>
      <c r="F204" s="871"/>
      <c r="G204" s="869"/>
      <c r="H204" s="870"/>
      <c r="I204" s="870"/>
      <c r="J204" s="870"/>
      <c r="K204" s="871"/>
    </row>
    <row r="205" spans="1:11" hidden="1" x14ac:dyDescent="0.25">
      <c r="A205" s="869"/>
      <c r="B205" s="870"/>
      <c r="C205" s="870"/>
      <c r="D205" s="870"/>
      <c r="E205" s="870"/>
      <c r="F205" s="871"/>
      <c r="G205" s="869"/>
      <c r="H205" s="870"/>
      <c r="I205" s="870"/>
      <c r="J205" s="870"/>
      <c r="K205" s="871"/>
    </row>
    <row r="206" spans="1:11" hidden="1" x14ac:dyDescent="0.25">
      <c r="A206" s="869"/>
      <c r="B206" s="870"/>
      <c r="C206" s="870"/>
      <c r="D206" s="870"/>
      <c r="E206" s="870"/>
      <c r="F206" s="871"/>
      <c r="G206" s="869"/>
      <c r="H206" s="870"/>
      <c r="I206" s="870"/>
      <c r="J206" s="870"/>
      <c r="K206" s="871"/>
    </row>
    <row r="207" spans="1:11" hidden="1" x14ac:dyDescent="0.25">
      <c r="A207" s="869"/>
      <c r="B207" s="870"/>
      <c r="C207" s="870"/>
      <c r="D207" s="870"/>
      <c r="E207" s="870"/>
      <c r="F207" s="871"/>
      <c r="G207" s="869"/>
      <c r="H207" s="870"/>
      <c r="I207" s="870"/>
      <c r="J207" s="870"/>
      <c r="K207" s="871"/>
    </row>
    <row r="208" spans="1:11" hidden="1" x14ac:dyDescent="0.25">
      <c r="A208" s="869"/>
      <c r="B208" s="870"/>
      <c r="C208" s="870"/>
      <c r="D208" s="870"/>
      <c r="E208" s="870"/>
      <c r="F208" s="871"/>
      <c r="G208" s="869"/>
      <c r="H208" s="870"/>
      <c r="I208" s="870"/>
      <c r="J208" s="870"/>
      <c r="K208" s="871"/>
    </row>
    <row r="209" spans="1:11" hidden="1" x14ac:dyDescent="0.25">
      <c r="A209" s="869"/>
      <c r="B209" s="870"/>
      <c r="C209" s="870"/>
      <c r="D209" s="870"/>
      <c r="E209" s="870"/>
      <c r="F209" s="871"/>
      <c r="G209" s="869"/>
      <c r="H209" s="870"/>
      <c r="I209" s="870"/>
      <c r="J209" s="870"/>
      <c r="K209" s="871"/>
    </row>
    <row r="210" spans="1:11" hidden="1" x14ac:dyDescent="0.25">
      <c r="A210" s="869"/>
      <c r="B210" s="870"/>
      <c r="C210" s="870"/>
      <c r="D210" s="870"/>
      <c r="E210" s="870"/>
      <c r="F210" s="871"/>
      <c r="G210" s="869"/>
      <c r="H210" s="870"/>
      <c r="I210" s="870"/>
      <c r="J210" s="870"/>
      <c r="K210" s="871"/>
    </row>
    <row r="211" spans="1:11" hidden="1" x14ac:dyDescent="0.25">
      <c r="A211" s="869"/>
      <c r="B211" s="870"/>
      <c r="C211" s="870"/>
      <c r="D211" s="870"/>
      <c r="E211" s="870"/>
      <c r="F211" s="871"/>
      <c r="G211" s="869"/>
      <c r="H211" s="870"/>
      <c r="I211" s="870"/>
      <c r="J211" s="870"/>
      <c r="K211" s="871"/>
    </row>
    <row r="212" spans="1:11" hidden="1" x14ac:dyDescent="0.25">
      <c r="A212" s="869"/>
      <c r="B212" s="870"/>
      <c r="C212" s="870"/>
      <c r="D212" s="870"/>
      <c r="E212" s="870"/>
      <c r="F212" s="871"/>
      <c r="G212" s="869"/>
      <c r="H212" s="870"/>
      <c r="I212" s="870"/>
      <c r="J212" s="870"/>
      <c r="K212" s="871"/>
    </row>
    <row r="213" spans="1:11" hidden="1" x14ac:dyDescent="0.25">
      <c r="A213" s="1007" t="s">
        <v>545</v>
      </c>
      <c r="B213" s="1013"/>
      <c r="C213" s="1013"/>
      <c r="D213" s="1013"/>
      <c r="E213" s="1013"/>
      <c r="F213" s="1014"/>
      <c r="G213" s="1007" t="s">
        <v>546</v>
      </c>
      <c r="H213" s="1013"/>
      <c r="I213" s="1013"/>
      <c r="J213" s="1013"/>
      <c r="K213" s="1014"/>
    </row>
    <row r="214" spans="1:11" ht="15.75" hidden="1" thickBot="1" x14ac:dyDescent="0.3">
      <c r="A214" s="1015"/>
      <c r="B214" s="1016"/>
      <c r="C214" s="1016"/>
      <c r="D214" s="1016"/>
      <c r="E214" s="1016"/>
      <c r="F214" s="1017"/>
      <c r="G214" s="1015"/>
      <c r="H214" s="1016"/>
      <c r="I214" s="1016"/>
      <c r="J214" s="1016"/>
      <c r="K214" s="1017"/>
    </row>
    <row r="215" spans="1:11" hidden="1" x14ac:dyDescent="0.25">
      <c r="A215" s="869" t="s">
        <v>452</v>
      </c>
      <c r="B215" s="870"/>
      <c r="C215" s="870"/>
      <c r="D215" s="870"/>
      <c r="E215" s="870"/>
      <c r="F215" s="871"/>
      <c r="G215" s="869" t="s">
        <v>453</v>
      </c>
      <c r="H215" s="870"/>
      <c r="I215" s="870"/>
      <c r="J215" s="870"/>
      <c r="K215" s="871"/>
    </row>
    <row r="216" spans="1:11" hidden="1" x14ac:dyDescent="0.25">
      <c r="A216" s="869"/>
      <c r="B216" s="870"/>
      <c r="C216" s="870"/>
      <c r="D216" s="870"/>
      <c r="E216" s="870"/>
      <c r="F216" s="871"/>
      <c r="G216" s="869"/>
      <c r="H216" s="870"/>
      <c r="I216" s="870"/>
      <c r="J216" s="870"/>
      <c r="K216" s="871"/>
    </row>
    <row r="217" spans="1:11" hidden="1" x14ac:dyDescent="0.25">
      <c r="A217" s="869"/>
      <c r="B217" s="870"/>
      <c r="C217" s="870"/>
      <c r="D217" s="870"/>
      <c r="E217" s="870"/>
      <c r="F217" s="871"/>
      <c r="G217" s="869"/>
      <c r="H217" s="870"/>
      <c r="I217" s="870"/>
      <c r="J217" s="870"/>
      <c r="K217" s="871"/>
    </row>
    <row r="218" spans="1:11" hidden="1" x14ac:dyDescent="0.25">
      <c r="A218" s="869"/>
      <c r="B218" s="870"/>
      <c r="C218" s="870"/>
      <c r="D218" s="870"/>
      <c r="E218" s="870"/>
      <c r="F218" s="871"/>
      <c r="G218" s="869"/>
      <c r="H218" s="870"/>
      <c r="I218" s="870"/>
      <c r="J218" s="870"/>
      <c r="K218" s="871"/>
    </row>
    <row r="219" spans="1:11" hidden="1" x14ac:dyDescent="0.25">
      <c r="A219" s="869"/>
      <c r="B219" s="870"/>
      <c r="C219" s="870"/>
      <c r="D219" s="870"/>
      <c r="E219" s="870"/>
      <c r="F219" s="871"/>
      <c r="G219" s="869"/>
      <c r="H219" s="870"/>
      <c r="I219" s="870"/>
      <c r="J219" s="870"/>
      <c r="K219" s="871"/>
    </row>
    <row r="220" spans="1:11" hidden="1" x14ac:dyDescent="0.25">
      <c r="A220" s="869"/>
      <c r="B220" s="870"/>
      <c r="C220" s="870"/>
      <c r="D220" s="870"/>
      <c r="E220" s="870"/>
      <c r="F220" s="871"/>
      <c r="G220" s="869"/>
      <c r="H220" s="870"/>
      <c r="I220" s="870"/>
      <c r="J220" s="870"/>
      <c r="K220" s="871"/>
    </row>
    <row r="221" spans="1:11" hidden="1" x14ac:dyDescent="0.25">
      <c r="A221" s="869"/>
      <c r="B221" s="870"/>
      <c r="C221" s="870"/>
      <c r="D221" s="870"/>
      <c r="E221" s="870"/>
      <c r="F221" s="871"/>
      <c r="G221" s="869"/>
      <c r="H221" s="870"/>
      <c r="I221" s="870"/>
      <c r="J221" s="870"/>
      <c r="K221" s="871"/>
    </row>
    <row r="222" spans="1:11" hidden="1" x14ac:dyDescent="0.25">
      <c r="A222" s="869"/>
      <c r="B222" s="870"/>
      <c r="C222" s="870"/>
      <c r="D222" s="870"/>
      <c r="E222" s="870"/>
      <c r="F222" s="871"/>
      <c r="G222" s="869"/>
      <c r="H222" s="870"/>
      <c r="I222" s="870"/>
      <c r="J222" s="870"/>
      <c r="K222" s="871"/>
    </row>
    <row r="223" spans="1:11" hidden="1" x14ac:dyDescent="0.25">
      <c r="A223" s="869"/>
      <c r="B223" s="870"/>
      <c r="C223" s="870"/>
      <c r="D223" s="870"/>
      <c r="E223" s="870"/>
      <c r="F223" s="871"/>
      <c r="G223" s="869"/>
      <c r="H223" s="870"/>
      <c r="I223" s="870"/>
      <c r="J223" s="870"/>
      <c r="K223" s="871"/>
    </row>
    <row r="224" spans="1:11" hidden="1" x14ac:dyDescent="0.25">
      <c r="A224" s="869"/>
      <c r="B224" s="870"/>
      <c r="C224" s="870"/>
      <c r="D224" s="870"/>
      <c r="E224" s="870"/>
      <c r="F224" s="871"/>
      <c r="G224" s="869"/>
      <c r="H224" s="870"/>
      <c r="I224" s="870"/>
      <c r="J224" s="870"/>
      <c r="K224" s="871"/>
    </row>
    <row r="225" spans="1:11" hidden="1" x14ac:dyDescent="0.25">
      <c r="A225" s="869"/>
      <c r="B225" s="870"/>
      <c r="C225" s="870"/>
      <c r="D225" s="870"/>
      <c r="E225" s="870"/>
      <c r="F225" s="871"/>
      <c r="G225" s="869"/>
      <c r="H225" s="870"/>
      <c r="I225" s="870"/>
      <c r="J225" s="870"/>
      <c r="K225" s="871"/>
    </row>
    <row r="226" spans="1:11" hidden="1" x14ac:dyDescent="0.25">
      <c r="A226" s="869"/>
      <c r="B226" s="870"/>
      <c r="C226" s="870"/>
      <c r="D226" s="870"/>
      <c r="E226" s="870"/>
      <c r="F226" s="871"/>
      <c r="G226" s="869"/>
      <c r="H226" s="870"/>
      <c r="I226" s="870"/>
      <c r="J226" s="870"/>
      <c r="K226" s="871"/>
    </row>
    <row r="227" spans="1:11" hidden="1" x14ac:dyDescent="0.25">
      <c r="A227" s="869"/>
      <c r="B227" s="870"/>
      <c r="C227" s="870"/>
      <c r="D227" s="870"/>
      <c r="E227" s="870"/>
      <c r="F227" s="871"/>
      <c r="G227" s="869"/>
      <c r="H227" s="870"/>
      <c r="I227" s="870"/>
      <c r="J227" s="870"/>
      <c r="K227" s="871"/>
    </row>
    <row r="228" spans="1:11" hidden="1" x14ac:dyDescent="0.25">
      <c r="A228" s="869"/>
      <c r="B228" s="870"/>
      <c r="C228" s="870"/>
      <c r="D228" s="870"/>
      <c r="E228" s="870"/>
      <c r="F228" s="871"/>
      <c r="G228" s="869"/>
      <c r="H228" s="870"/>
      <c r="I228" s="870"/>
      <c r="J228" s="870"/>
      <c r="K228" s="871"/>
    </row>
    <row r="229" spans="1:11" hidden="1" x14ac:dyDescent="0.25">
      <c r="A229" s="1018" t="s">
        <v>547</v>
      </c>
      <c r="B229" s="1019"/>
      <c r="C229" s="1019"/>
      <c r="D229" s="1019"/>
      <c r="E229" s="1019"/>
      <c r="F229" s="1020"/>
      <c r="G229" s="1007" t="s">
        <v>548</v>
      </c>
      <c r="H229" s="1013"/>
      <c r="I229" s="1013"/>
      <c r="J229" s="1013"/>
      <c r="K229" s="1014"/>
    </row>
    <row r="230" spans="1:11" ht="15.75" hidden="1" thickBot="1" x14ac:dyDescent="0.3">
      <c r="A230" s="1021"/>
      <c r="B230" s="1022"/>
      <c r="C230" s="1022"/>
      <c r="D230" s="1022"/>
      <c r="E230" s="1022"/>
      <c r="F230" s="1023"/>
      <c r="G230" s="1015"/>
      <c r="H230" s="1016"/>
      <c r="I230" s="1016"/>
      <c r="J230" s="1016"/>
      <c r="K230" s="1017"/>
    </row>
    <row r="231" spans="1:11" ht="15" hidden="1" customHeight="1" x14ac:dyDescent="0.25">
      <c r="A231" s="283" t="s">
        <v>501</v>
      </c>
      <c r="B231" s="284"/>
      <c r="C231" s="284"/>
      <c r="D231" s="284"/>
      <c r="E231" s="284"/>
      <c r="F231" s="285"/>
      <c r="G231" s="283" t="s">
        <v>502</v>
      </c>
      <c r="H231" s="284"/>
      <c r="I231" s="284"/>
      <c r="J231" s="284"/>
      <c r="K231" s="285"/>
    </row>
    <row r="232" spans="1:11" ht="15" hidden="1" customHeight="1" x14ac:dyDescent="0.25">
      <c r="A232" s="286"/>
      <c r="B232" s="287"/>
      <c r="C232" s="287"/>
      <c r="D232" s="287"/>
      <c r="E232" s="287"/>
      <c r="F232" s="288"/>
      <c r="G232" s="286"/>
      <c r="H232" s="287"/>
      <c r="I232" s="287"/>
      <c r="J232" s="287"/>
      <c r="K232" s="288"/>
    </row>
    <row r="233" spans="1:11" ht="15" hidden="1" customHeight="1" x14ac:dyDescent="0.25">
      <c r="A233" s="286"/>
      <c r="B233" s="287"/>
      <c r="C233" s="287"/>
      <c r="D233" s="287"/>
      <c r="E233" s="287"/>
      <c r="F233" s="288"/>
      <c r="G233" s="286"/>
      <c r="H233" s="287"/>
      <c r="I233" s="287"/>
      <c r="J233" s="287"/>
      <c r="K233" s="288"/>
    </row>
    <row r="234" spans="1:11" ht="15" hidden="1" customHeight="1" x14ac:dyDescent="0.25">
      <c r="A234" s="286"/>
      <c r="B234" s="287"/>
      <c r="C234" s="287"/>
      <c r="D234" s="287"/>
      <c r="E234" s="287"/>
      <c r="F234" s="288"/>
      <c r="G234" s="286"/>
      <c r="H234" s="287"/>
      <c r="I234" s="287"/>
      <c r="J234" s="287"/>
      <c r="K234" s="288"/>
    </row>
    <row r="235" spans="1:11" ht="15" hidden="1" customHeight="1" x14ac:dyDescent="0.25">
      <c r="A235" s="286"/>
      <c r="B235" s="287"/>
      <c r="C235" s="287"/>
      <c r="D235" s="287"/>
      <c r="E235" s="287"/>
      <c r="F235" s="288"/>
      <c r="G235" s="286"/>
      <c r="H235" s="287"/>
      <c r="I235" s="287"/>
      <c r="J235" s="287"/>
      <c r="K235" s="288"/>
    </row>
    <row r="236" spans="1:11" ht="15" hidden="1" customHeight="1" x14ac:dyDescent="0.25">
      <c r="A236" s="286"/>
      <c r="B236" s="287"/>
      <c r="C236" s="287"/>
      <c r="D236" s="287"/>
      <c r="E236" s="287"/>
      <c r="F236" s="288"/>
      <c r="G236" s="286"/>
      <c r="H236" s="287"/>
      <c r="I236" s="287"/>
      <c r="J236" s="287"/>
      <c r="K236" s="288"/>
    </row>
    <row r="237" spans="1:11" ht="15" hidden="1" customHeight="1" x14ac:dyDescent="0.25">
      <c r="A237" s="286"/>
      <c r="B237" s="287"/>
      <c r="C237" s="287"/>
      <c r="D237" s="287"/>
      <c r="E237" s="287"/>
      <c r="F237" s="288"/>
      <c r="G237" s="286"/>
      <c r="H237" s="287"/>
      <c r="I237" s="287"/>
      <c r="J237" s="287"/>
      <c r="K237" s="288"/>
    </row>
    <row r="238" spans="1:11" ht="15" hidden="1" customHeight="1" x14ac:dyDescent="0.25">
      <c r="A238" s="286"/>
      <c r="B238" s="287"/>
      <c r="C238" s="287"/>
      <c r="D238" s="287"/>
      <c r="E238" s="287"/>
      <c r="F238" s="288"/>
      <c r="G238" s="286"/>
      <c r="H238" s="287"/>
      <c r="I238" s="287"/>
      <c r="J238" s="287"/>
      <c r="K238" s="288"/>
    </row>
    <row r="239" spans="1:11" ht="15" hidden="1" customHeight="1" x14ac:dyDescent="0.25">
      <c r="A239" s="286"/>
      <c r="B239" s="287"/>
      <c r="C239" s="287"/>
      <c r="D239" s="287"/>
      <c r="E239" s="287"/>
      <c r="F239" s="288"/>
      <c r="G239" s="286"/>
      <c r="H239" s="287"/>
      <c r="I239" s="287"/>
      <c r="J239" s="287"/>
      <c r="K239" s="288"/>
    </row>
    <row r="240" spans="1:11" ht="15" hidden="1" customHeight="1" x14ac:dyDescent="0.25">
      <c r="A240" s="286"/>
      <c r="B240" s="287"/>
      <c r="C240" s="287"/>
      <c r="D240" s="287"/>
      <c r="E240" s="287"/>
      <c r="F240" s="288"/>
      <c r="G240" s="286"/>
      <c r="H240" s="287"/>
      <c r="I240" s="287"/>
      <c r="J240" s="287"/>
      <c r="K240" s="288"/>
    </row>
    <row r="241" spans="1:11" ht="15" hidden="1" customHeight="1" x14ac:dyDescent="0.25">
      <c r="A241" s="286"/>
      <c r="B241" s="287"/>
      <c r="C241" s="287"/>
      <c r="D241" s="287"/>
      <c r="E241" s="287"/>
      <c r="F241" s="288"/>
      <c r="G241" s="286"/>
      <c r="H241" s="287"/>
      <c r="I241" s="287"/>
      <c r="J241" s="287"/>
      <c r="K241" s="288"/>
    </row>
    <row r="242" spans="1:11" ht="15" hidden="1" customHeight="1" x14ac:dyDescent="0.25">
      <c r="A242" s="286"/>
      <c r="B242" s="287"/>
      <c r="C242" s="287"/>
      <c r="D242" s="287"/>
      <c r="E242" s="287"/>
      <c r="F242" s="288"/>
      <c r="G242" s="286"/>
      <c r="H242" s="287"/>
      <c r="I242" s="287"/>
      <c r="J242" s="287"/>
      <c r="K242" s="288"/>
    </row>
    <row r="243" spans="1:11" ht="15" hidden="1" customHeight="1" x14ac:dyDescent="0.25">
      <c r="A243" s="286"/>
      <c r="B243" s="287"/>
      <c r="C243" s="287"/>
      <c r="D243" s="287"/>
      <c r="E243" s="287"/>
      <c r="F243" s="288"/>
      <c r="G243" s="286"/>
      <c r="H243" s="287"/>
      <c r="I243" s="287"/>
      <c r="J243" s="287"/>
      <c r="K243" s="288"/>
    </row>
    <row r="244" spans="1:11" ht="15" customHeight="1" x14ac:dyDescent="0.25">
      <c r="A244" s="869"/>
      <c r="B244" s="870"/>
      <c r="C244" s="870"/>
      <c r="D244" s="870"/>
      <c r="E244" s="870"/>
      <c r="F244" s="871"/>
      <c r="G244" s="869"/>
      <c r="H244" s="870"/>
      <c r="I244" s="870"/>
      <c r="J244" s="870"/>
      <c r="K244" s="871"/>
    </row>
    <row r="245" spans="1:11" ht="15" customHeight="1" x14ac:dyDescent="0.25">
      <c r="A245" s="869"/>
      <c r="B245" s="870"/>
      <c r="C245" s="870"/>
      <c r="D245" s="870"/>
      <c r="E245" s="870"/>
      <c r="F245" s="871"/>
      <c r="G245" s="869"/>
      <c r="H245" s="870"/>
      <c r="I245" s="870"/>
      <c r="J245" s="870"/>
      <c r="K245" s="871"/>
    </row>
    <row r="246" spans="1:11" ht="15" customHeight="1" x14ac:dyDescent="0.25">
      <c r="A246" s="869"/>
      <c r="B246" s="870"/>
      <c r="C246" s="870"/>
      <c r="D246" s="870"/>
      <c r="E246" s="870"/>
      <c r="F246" s="871"/>
      <c r="G246" s="869"/>
      <c r="H246" s="870"/>
      <c r="I246" s="870"/>
      <c r="J246" s="870"/>
      <c r="K246" s="871"/>
    </row>
    <row r="247" spans="1:11" ht="15" customHeight="1" x14ac:dyDescent="0.25">
      <c r="A247" s="869"/>
      <c r="B247" s="870"/>
      <c r="C247" s="870"/>
      <c r="D247" s="870"/>
      <c r="E247" s="870"/>
      <c r="F247" s="871"/>
      <c r="G247" s="869"/>
      <c r="H247" s="870"/>
      <c r="I247" s="870"/>
      <c r="J247" s="870"/>
      <c r="K247" s="871"/>
    </row>
    <row r="248" spans="1:11" ht="15" customHeight="1" x14ac:dyDescent="0.25">
      <c r="A248" s="869"/>
      <c r="B248" s="870"/>
      <c r="C248" s="870"/>
      <c r="D248" s="870"/>
      <c r="E248" s="870"/>
      <c r="F248" s="871"/>
      <c r="G248" s="869"/>
      <c r="H248" s="870"/>
      <c r="I248" s="870"/>
      <c r="J248" s="870"/>
      <c r="K248" s="871"/>
    </row>
    <row r="249" spans="1:11" ht="15" customHeight="1" x14ac:dyDescent="0.25">
      <c r="A249" s="869"/>
      <c r="B249" s="870"/>
      <c r="C249" s="870"/>
      <c r="D249" s="870"/>
      <c r="E249" s="870"/>
      <c r="F249" s="871"/>
      <c r="G249" s="869"/>
      <c r="H249" s="870"/>
      <c r="I249" s="870"/>
      <c r="J249" s="870"/>
      <c r="K249" s="871"/>
    </row>
    <row r="250" spans="1:11" ht="15" customHeight="1" x14ac:dyDescent="0.25">
      <c r="A250" s="869"/>
      <c r="B250" s="870"/>
      <c r="C250" s="870"/>
      <c r="D250" s="870"/>
      <c r="E250" s="870"/>
      <c r="F250" s="871"/>
      <c r="G250" s="869"/>
      <c r="H250" s="870"/>
      <c r="I250" s="870"/>
      <c r="J250" s="870"/>
      <c r="K250" s="871"/>
    </row>
    <row r="251" spans="1:11" ht="15" customHeight="1" x14ac:dyDescent="0.25">
      <c r="A251" s="869"/>
      <c r="B251" s="870"/>
      <c r="C251" s="870"/>
      <c r="D251" s="870"/>
      <c r="E251" s="870"/>
      <c r="F251" s="871"/>
      <c r="G251" s="869"/>
      <c r="H251" s="870"/>
      <c r="I251" s="870"/>
      <c r="J251" s="870"/>
      <c r="K251" s="871"/>
    </row>
    <row r="252" spans="1:11" ht="15" customHeight="1" x14ac:dyDescent="0.25">
      <c r="A252" s="869"/>
      <c r="B252" s="870"/>
      <c r="C252" s="870"/>
      <c r="D252" s="870"/>
      <c r="E252" s="870"/>
      <c r="F252" s="871"/>
      <c r="G252" s="869"/>
      <c r="H252" s="870"/>
      <c r="I252" s="870"/>
      <c r="J252" s="870"/>
      <c r="K252" s="871"/>
    </row>
    <row r="253" spans="1:11" ht="15" customHeight="1" x14ac:dyDescent="0.25">
      <c r="A253" s="869"/>
      <c r="B253" s="870"/>
      <c r="C253" s="870"/>
      <c r="D253" s="870"/>
      <c r="E253" s="870"/>
      <c r="F253" s="871"/>
      <c r="G253" s="869"/>
      <c r="H253" s="870"/>
      <c r="I253" s="870"/>
      <c r="J253" s="870"/>
      <c r="K253" s="871"/>
    </row>
    <row r="254" spans="1:11" ht="15" customHeight="1" x14ac:dyDescent="0.25">
      <c r="A254" s="869"/>
      <c r="B254" s="870"/>
      <c r="C254" s="870"/>
      <c r="D254" s="870"/>
      <c r="E254" s="870"/>
      <c r="F254" s="871"/>
      <c r="G254" s="869"/>
      <c r="H254" s="870"/>
      <c r="I254" s="870"/>
      <c r="J254" s="870"/>
      <c r="K254" s="871"/>
    </row>
    <row r="255" spans="1:11" ht="15" customHeight="1" x14ac:dyDescent="0.25">
      <c r="A255" s="869"/>
      <c r="B255" s="870"/>
      <c r="C255" s="870"/>
      <c r="D255" s="870"/>
      <c r="E255" s="870"/>
      <c r="F255" s="871"/>
      <c r="G255" s="869"/>
      <c r="H255" s="870"/>
      <c r="I255" s="870"/>
      <c r="J255" s="870"/>
      <c r="K255" s="871"/>
    </row>
    <row r="256" spans="1:11" ht="15" customHeight="1" x14ac:dyDescent="0.25">
      <c r="A256" s="869"/>
      <c r="B256" s="870"/>
      <c r="C256" s="870"/>
      <c r="D256" s="870"/>
      <c r="E256" s="870"/>
      <c r="F256" s="871"/>
      <c r="G256" s="869"/>
      <c r="H256" s="870"/>
      <c r="I256" s="870"/>
      <c r="J256" s="870"/>
      <c r="K256" s="871"/>
    </row>
    <row r="257" spans="1:11" ht="15" customHeight="1" thickBot="1" x14ac:dyDescent="0.3">
      <c r="A257" s="869"/>
      <c r="B257" s="870"/>
      <c r="C257" s="870"/>
      <c r="D257" s="870"/>
      <c r="E257" s="870"/>
      <c r="F257" s="871"/>
      <c r="G257" s="869"/>
      <c r="H257" s="870"/>
      <c r="I257" s="870"/>
      <c r="J257" s="870"/>
      <c r="K257" s="871"/>
    </row>
    <row r="258" spans="1:11" s="289" customFormat="1" ht="15" customHeight="1" x14ac:dyDescent="0.25">
      <c r="A258" s="1018" t="s">
        <v>1304</v>
      </c>
      <c r="B258" s="1019"/>
      <c r="C258" s="1019"/>
      <c r="D258" s="1019"/>
      <c r="E258" s="1019"/>
      <c r="F258" s="1020"/>
      <c r="G258" s="1007" t="s">
        <v>1305</v>
      </c>
      <c r="H258" s="1013"/>
      <c r="I258" s="1013"/>
      <c r="J258" s="1013"/>
      <c r="K258" s="1014"/>
    </row>
    <row r="259" spans="1:11" s="290" customFormat="1" ht="15" customHeight="1" thickBot="1" x14ac:dyDescent="0.3">
      <c r="A259" s="1021"/>
      <c r="B259" s="1022"/>
      <c r="C259" s="1022"/>
      <c r="D259" s="1022"/>
      <c r="E259" s="1022"/>
      <c r="F259" s="1023"/>
      <c r="G259" s="1015"/>
      <c r="H259" s="1016"/>
      <c r="I259" s="1016"/>
      <c r="J259" s="1016"/>
      <c r="K259" s="1017"/>
    </row>
    <row r="260" spans="1:11" ht="15" customHeight="1" x14ac:dyDescent="0.25">
      <c r="A260" s="884"/>
      <c r="B260" s="885"/>
      <c r="C260" s="885"/>
      <c r="D260" s="885"/>
      <c r="E260" s="885"/>
      <c r="F260" s="886"/>
      <c r="G260" s="884"/>
      <c r="H260" s="885"/>
      <c r="I260" s="885"/>
      <c r="J260" s="885"/>
      <c r="K260" s="886"/>
    </row>
    <row r="261" spans="1:11" ht="15" customHeight="1" x14ac:dyDescent="0.25">
      <c r="A261" s="869"/>
      <c r="B261" s="870"/>
      <c r="C261" s="870"/>
      <c r="D261" s="870"/>
      <c r="E261" s="870"/>
      <c r="F261" s="871"/>
      <c r="G261" s="869"/>
      <c r="H261" s="870"/>
      <c r="I261" s="870"/>
      <c r="J261" s="870"/>
      <c r="K261" s="871"/>
    </row>
    <row r="262" spans="1:11" ht="15" customHeight="1" x14ac:dyDescent="0.25">
      <c r="A262" s="869"/>
      <c r="B262" s="870"/>
      <c r="C262" s="870"/>
      <c r="D262" s="870"/>
      <c r="E262" s="870"/>
      <c r="F262" s="871"/>
      <c r="G262" s="869"/>
      <c r="H262" s="870"/>
      <c r="I262" s="870"/>
      <c r="J262" s="870"/>
      <c r="K262" s="871"/>
    </row>
    <row r="263" spans="1:11" ht="15" customHeight="1" x14ac:dyDescent="0.25">
      <c r="A263" s="869"/>
      <c r="B263" s="870"/>
      <c r="C263" s="870"/>
      <c r="D263" s="870"/>
      <c r="E263" s="870"/>
      <c r="F263" s="871"/>
      <c r="G263" s="869"/>
      <c r="H263" s="870"/>
      <c r="I263" s="870"/>
      <c r="J263" s="870"/>
      <c r="K263" s="871"/>
    </row>
    <row r="264" spans="1:11" ht="15" customHeight="1" x14ac:dyDescent="0.25">
      <c r="A264" s="869"/>
      <c r="B264" s="870"/>
      <c r="C264" s="870"/>
      <c r="D264" s="870"/>
      <c r="E264" s="870"/>
      <c r="F264" s="871"/>
      <c r="G264" s="869"/>
      <c r="H264" s="870"/>
      <c r="I264" s="870"/>
      <c r="J264" s="870"/>
      <c r="K264" s="871"/>
    </row>
    <row r="265" spans="1:11" ht="15" customHeight="1" x14ac:dyDescent="0.25">
      <c r="A265" s="869"/>
      <c r="B265" s="870"/>
      <c r="C265" s="870"/>
      <c r="D265" s="870"/>
      <c r="E265" s="870"/>
      <c r="F265" s="871"/>
      <c r="G265" s="869"/>
      <c r="H265" s="870"/>
      <c r="I265" s="870"/>
      <c r="J265" s="870"/>
      <c r="K265" s="871"/>
    </row>
    <row r="266" spans="1:11" ht="15" customHeight="1" x14ac:dyDescent="0.25">
      <c r="A266" s="869"/>
      <c r="B266" s="870"/>
      <c r="C266" s="870"/>
      <c r="D266" s="870"/>
      <c r="E266" s="870"/>
      <c r="F266" s="871"/>
      <c r="G266" s="869"/>
      <c r="H266" s="870"/>
      <c r="I266" s="870"/>
      <c r="J266" s="870"/>
      <c r="K266" s="871"/>
    </row>
    <row r="267" spans="1:11" ht="15" customHeight="1" x14ac:dyDescent="0.25">
      <c r="A267" s="869"/>
      <c r="B267" s="870"/>
      <c r="C267" s="870"/>
      <c r="D267" s="870"/>
      <c r="E267" s="870"/>
      <c r="F267" s="871"/>
      <c r="G267" s="869"/>
      <c r="H267" s="870"/>
      <c r="I267" s="870"/>
      <c r="J267" s="870"/>
      <c r="K267" s="871"/>
    </row>
    <row r="268" spans="1:11" ht="15" customHeight="1" x14ac:dyDescent="0.25">
      <c r="A268" s="869"/>
      <c r="B268" s="870"/>
      <c r="C268" s="870"/>
      <c r="D268" s="870"/>
      <c r="E268" s="870"/>
      <c r="F268" s="871"/>
      <c r="G268" s="869"/>
      <c r="H268" s="870"/>
      <c r="I268" s="870"/>
      <c r="J268" s="870"/>
      <c r="K268" s="871"/>
    </row>
    <row r="269" spans="1:11" ht="15" customHeight="1" x14ac:dyDescent="0.25">
      <c r="A269" s="869"/>
      <c r="B269" s="870"/>
      <c r="C269" s="870"/>
      <c r="D269" s="870"/>
      <c r="E269" s="870"/>
      <c r="F269" s="871"/>
      <c r="G269" s="869"/>
      <c r="H269" s="870"/>
      <c r="I269" s="870"/>
      <c r="J269" s="870"/>
      <c r="K269" s="871"/>
    </row>
    <row r="270" spans="1:11" ht="15" customHeight="1" x14ac:dyDescent="0.25">
      <c r="A270" s="869"/>
      <c r="B270" s="870"/>
      <c r="C270" s="870"/>
      <c r="D270" s="870"/>
      <c r="E270" s="870"/>
      <c r="F270" s="871"/>
      <c r="G270" s="869"/>
      <c r="H270" s="870"/>
      <c r="I270" s="870"/>
      <c r="J270" s="870"/>
      <c r="K270" s="871"/>
    </row>
    <row r="271" spans="1:11" ht="15" customHeight="1" x14ac:dyDescent="0.25">
      <c r="A271" s="869"/>
      <c r="B271" s="870"/>
      <c r="C271" s="870"/>
      <c r="D271" s="870"/>
      <c r="E271" s="870"/>
      <c r="F271" s="871"/>
      <c r="G271" s="869"/>
      <c r="H271" s="870"/>
      <c r="I271" s="870"/>
      <c r="J271" s="870"/>
      <c r="K271" s="871"/>
    </row>
    <row r="272" spans="1:11" ht="15" customHeight="1" x14ac:dyDescent="0.25">
      <c r="A272" s="869"/>
      <c r="B272" s="870"/>
      <c r="C272" s="870"/>
      <c r="D272" s="870"/>
      <c r="E272" s="870"/>
      <c r="F272" s="871"/>
      <c r="G272" s="869"/>
      <c r="H272" s="870"/>
      <c r="I272" s="870"/>
      <c r="J272" s="870"/>
      <c r="K272" s="871"/>
    </row>
    <row r="273" spans="1:11" ht="15" customHeight="1" x14ac:dyDescent="0.25">
      <c r="A273" s="869"/>
      <c r="B273" s="870"/>
      <c r="C273" s="870"/>
      <c r="D273" s="870"/>
      <c r="E273" s="870"/>
      <c r="F273" s="871"/>
      <c r="G273" s="869"/>
      <c r="H273" s="870"/>
      <c r="I273" s="870"/>
      <c r="J273" s="870"/>
      <c r="K273" s="871"/>
    </row>
    <row r="274" spans="1:11" ht="6" customHeight="1" thickBot="1" x14ac:dyDescent="0.3">
      <c r="A274" s="869"/>
      <c r="B274" s="870"/>
      <c r="C274" s="870"/>
      <c r="D274" s="870"/>
      <c r="E274" s="870"/>
      <c r="F274" s="871"/>
      <c r="G274" s="869"/>
      <c r="H274" s="870"/>
      <c r="I274" s="870"/>
      <c r="J274" s="870"/>
      <c r="K274" s="871"/>
    </row>
    <row r="275" spans="1:11" x14ac:dyDescent="0.25">
      <c r="A275" s="1018" t="s">
        <v>1306</v>
      </c>
      <c r="B275" s="1019"/>
      <c r="C275" s="1019"/>
      <c r="D275" s="1019"/>
      <c r="E275" s="1019"/>
      <c r="F275" s="1020"/>
      <c r="G275" s="1007" t="s">
        <v>1307</v>
      </c>
      <c r="H275" s="1013"/>
      <c r="I275" s="1013"/>
      <c r="J275" s="1013"/>
      <c r="K275" s="1014"/>
    </row>
    <row r="276" spans="1:11" ht="15.75" thickBot="1" x14ac:dyDescent="0.3">
      <c r="A276" s="1021"/>
      <c r="B276" s="1022"/>
      <c r="C276" s="1022"/>
      <c r="D276" s="1022"/>
      <c r="E276" s="1022"/>
      <c r="F276" s="1023"/>
      <c r="G276" s="1015"/>
      <c r="H276" s="1016"/>
      <c r="I276" s="1016"/>
      <c r="J276" s="1016"/>
      <c r="K276" s="1017"/>
    </row>
    <row r="277" spans="1:11" ht="15" customHeight="1" x14ac:dyDescent="0.25">
      <c r="A277" s="884"/>
      <c r="B277" s="885"/>
      <c r="C277" s="885"/>
      <c r="D277" s="885"/>
      <c r="E277" s="885"/>
      <c r="F277" s="886"/>
      <c r="G277" s="884"/>
      <c r="H277" s="885"/>
      <c r="I277" s="885"/>
      <c r="J277" s="885"/>
      <c r="K277" s="886"/>
    </row>
    <row r="278" spans="1:11" ht="15" customHeight="1" x14ac:dyDescent="0.25">
      <c r="A278" s="869"/>
      <c r="B278" s="870"/>
      <c r="C278" s="870"/>
      <c r="D278" s="870"/>
      <c r="E278" s="870"/>
      <c r="F278" s="871"/>
      <c r="G278" s="869"/>
      <c r="H278" s="870"/>
      <c r="I278" s="870"/>
      <c r="J278" s="870"/>
      <c r="K278" s="871"/>
    </row>
    <row r="279" spans="1:11" ht="15" customHeight="1" x14ac:dyDescent="0.25">
      <c r="A279" s="869"/>
      <c r="B279" s="870"/>
      <c r="C279" s="870"/>
      <c r="D279" s="870"/>
      <c r="E279" s="870"/>
      <c r="F279" s="871"/>
      <c r="G279" s="869"/>
      <c r="H279" s="870"/>
      <c r="I279" s="870"/>
      <c r="J279" s="870"/>
      <c r="K279" s="871"/>
    </row>
    <row r="280" spans="1:11" ht="15" customHeight="1" x14ac:dyDescent="0.25">
      <c r="A280" s="869"/>
      <c r="B280" s="870"/>
      <c r="C280" s="870"/>
      <c r="D280" s="870"/>
      <c r="E280" s="870"/>
      <c r="F280" s="871"/>
      <c r="G280" s="869"/>
      <c r="H280" s="870"/>
      <c r="I280" s="870"/>
      <c r="J280" s="870"/>
      <c r="K280" s="871"/>
    </row>
    <row r="281" spans="1:11" ht="15" customHeight="1" x14ac:dyDescent="0.25">
      <c r="A281" s="869"/>
      <c r="B281" s="870"/>
      <c r="C281" s="870"/>
      <c r="D281" s="870"/>
      <c r="E281" s="870"/>
      <c r="F281" s="871"/>
      <c r="G281" s="869"/>
      <c r="H281" s="870"/>
      <c r="I281" s="870"/>
      <c r="J281" s="870"/>
      <c r="K281" s="871"/>
    </row>
    <row r="282" spans="1:11" ht="15" customHeight="1" x14ac:dyDescent="0.25">
      <c r="A282" s="869"/>
      <c r="B282" s="870"/>
      <c r="C282" s="870"/>
      <c r="D282" s="870"/>
      <c r="E282" s="870"/>
      <c r="F282" s="871"/>
      <c r="G282" s="869"/>
      <c r="H282" s="870"/>
      <c r="I282" s="870"/>
      <c r="J282" s="870"/>
      <c r="K282" s="871"/>
    </row>
    <row r="283" spans="1:11" ht="15" customHeight="1" x14ac:dyDescent="0.25">
      <c r="A283" s="869"/>
      <c r="B283" s="870"/>
      <c r="C283" s="870"/>
      <c r="D283" s="870"/>
      <c r="E283" s="870"/>
      <c r="F283" s="871"/>
      <c r="G283" s="869"/>
      <c r="H283" s="870"/>
      <c r="I283" s="870"/>
      <c r="J283" s="870"/>
      <c r="K283" s="871"/>
    </row>
    <row r="284" spans="1:11" ht="15" customHeight="1" x14ac:dyDescent="0.25">
      <c r="A284" s="869"/>
      <c r="B284" s="870"/>
      <c r="C284" s="870"/>
      <c r="D284" s="870"/>
      <c r="E284" s="870"/>
      <c r="F284" s="871"/>
      <c r="G284" s="869"/>
      <c r="H284" s="870"/>
      <c r="I284" s="870"/>
      <c r="J284" s="870"/>
      <c r="K284" s="871"/>
    </row>
    <row r="285" spans="1:11" ht="15" customHeight="1" x14ac:dyDescent="0.25">
      <c r="A285" s="869"/>
      <c r="B285" s="870"/>
      <c r="C285" s="870"/>
      <c r="D285" s="870"/>
      <c r="E285" s="870"/>
      <c r="F285" s="871"/>
      <c r="G285" s="869"/>
      <c r="H285" s="870"/>
      <c r="I285" s="870"/>
      <c r="J285" s="870"/>
      <c r="K285" s="871"/>
    </row>
    <row r="286" spans="1:11" ht="15" customHeight="1" x14ac:dyDescent="0.25">
      <c r="A286" s="869"/>
      <c r="B286" s="870"/>
      <c r="C286" s="870"/>
      <c r="D286" s="870"/>
      <c r="E286" s="870"/>
      <c r="F286" s="871"/>
      <c r="G286" s="869"/>
      <c r="H286" s="870"/>
      <c r="I286" s="870"/>
      <c r="J286" s="870"/>
      <c r="K286" s="871"/>
    </row>
    <row r="287" spans="1:11" ht="15" customHeight="1" x14ac:dyDescent="0.25">
      <c r="A287" s="869"/>
      <c r="B287" s="870"/>
      <c r="C287" s="870"/>
      <c r="D287" s="870"/>
      <c r="E287" s="870"/>
      <c r="F287" s="871"/>
      <c r="G287" s="869"/>
      <c r="H287" s="870"/>
      <c r="I287" s="870"/>
      <c r="J287" s="870"/>
      <c r="K287" s="871"/>
    </row>
    <row r="288" spans="1:11" ht="15" customHeight="1" x14ac:dyDescent="0.25">
      <c r="A288" s="869"/>
      <c r="B288" s="870"/>
      <c r="C288" s="870"/>
      <c r="D288" s="870"/>
      <c r="E288" s="870"/>
      <c r="F288" s="871"/>
      <c r="G288" s="869"/>
      <c r="H288" s="870"/>
      <c r="I288" s="870"/>
      <c r="J288" s="870"/>
      <c r="K288" s="871"/>
    </row>
    <row r="289" spans="1:11" ht="15" customHeight="1" x14ac:dyDescent="0.25">
      <c r="A289" s="869"/>
      <c r="B289" s="870"/>
      <c r="C289" s="870"/>
      <c r="D289" s="870"/>
      <c r="E289" s="870"/>
      <c r="F289" s="871"/>
      <c r="G289" s="869"/>
      <c r="H289" s="870"/>
      <c r="I289" s="870"/>
      <c r="J289" s="870"/>
      <c r="K289" s="871"/>
    </row>
    <row r="290" spans="1:11" ht="15" customHeight="1" x14ac:dyDescent="0.25">
      <c r="A290" s="869"/>
      <c r="B290" s="870"/>
      <c r="C290" s="870"/>
      <c r="D290" s="870"/>
      <c r="E290" s="870"/>
      <c r="F290" s="871"/>
      <c r="G290" s="869"/>
      <c r="H290" s="870"/>
      <c r="I290" s="870"/>
      <c r="J290" s="870"/>
      <c r="K290" s="871"/>
    </row>
    <row r="291" spans="1:11" ht="6" customHeight="1" thickBot="1" x14ac:dyDescent="0.3">
      <c r="A291" s="869"/>
      <c r="B291" s="870"/>
      <c r="C291" s="870"/>
      <c r="D291" s="870"/>
      <c r="E291" s="870"/>
      <c r="F291" s="871"/>
      <c r="G291" s="869"/>
      <c r="H291" s="870"/>
      <c r="I291" s="870"/>
      <c r="J291" s="870"/>
      <c r="K291" s="871"/>
    </row>
    <row r="292" spans="1:11" x14ac:dyDescent="0.25">
      <c r="A292" s="1018" t="s">
        <v>1308</v>
      </c>
      <c r="B292" s="1019"/>
      <c r="C292" s="1019"/>
      <c r="D292" s="1019"/>
      <c r="E292" s="1019"/>
      <c r="F292" s="1020"/>
      <c r="G292" s="1007" t="s">
        <v>1166</v>
      </c>
      <c r="H292" s="1013"/>
      <c r="I292" s="1013"/>
      <c r="J292" s="1013"/>
      <c r="K292" s="1014"/>
    </row>
    <row r="293" spans="1:11" ht="15.75" thickBot="1" x14ac:dyDescent="0.3">
      <c r="A293" s="1021"/>
      <c r="B293" s="1022"/>
      <c r="C293" s="1022"/>
      <c r="D293" s="1022"/>
      <c r="E293" s="1022"/>
      <c r="F293" s="1023"/>
      <c r="G293" s="1015"/>
      <c r="H293" s="1016"/>
      <c r="I293" s="1016"/>
      <c r="J293" s="1016"/>
      <c r="K293" s="1017"/>
    </row>
    <row r="294" spans="1:11" ht="15" customHeight="1" x14ac:dyDescent="0.25">
      <c r="A294" s="884"/>
      <c r="B294" s="885"/>
      <c r="C294" s="885"/>
      <c r="D294" s="885"/>
      <c r="E294" s="885"/>
      <c r="F294" s="886"/>
      <c r="G294" s="884"/>
      <c r="H294" s="885"/>
      <c r="I294" s="885"/>
      <c r="J294" s="885"/>
      <c r="K294" s="886"/>
    </row>
    <row r="295" spans="1:11" ht="15" customHeight="1" x14ac:dyDescent="0.25">
      <c r="A295" s="869"/>
      <c r="B295" s="870"/>
      <c r="C295" s="870"/>
      <c r="D295" s="870"/>
      <c r="E295" s="870"/>
      <c r="F295" s="871"/>
      <c r="G295" s="869"/>
      <c r="H295" s="870"/>
      <c r="I295" s="870"/>
      <c r="J295" s="870"/>
      <c r="K295" s="871"/>
    </row>
    <row r="296" spans="1:11" ht="15" customHeight="1" x14ac:dyDescent="0.25">
      <c r="A296" s="869"/>
      <c r="B296" s="870"/>
      <c r="C296" s="870"/>
      <c r="D296" s="870"/>
      <c r="E296" s="870"/>
      <c r="F296" s="871"/>
      <c r="G296" s="869"/>
      <c r="H296" s="870"/>
      <c r="I296" s="870"/>
      <c r="J296" s="870"/>
      <c r="K296" s="871"/>
    </row>
    <row r="297" spans="1:11" ht="15" customHeight="1" x14ac:dyDescent="0.25">
      <c r="A297" s="869"/>
      <c r="B297" s="870"/>
      <c r="C297" s="870"/>
      <c r="D297" s="870"/>
      <c r="E297" s="870"/>
      <c r="F297" s="871"/>
      <c r="G297" s="869"/>
      <c r="H297" s="870"/>
      <c r="I297" s="870"/>
      <c r="J297" s="870"/>
      <c r="K297" s="871"/>
    </row>
    <row r="298" spans="1:11" ht="15" customHeight="1" x14ac:dyDescent="0.25">
      <c r="A298" s="869"/>
      <c r="B298" s="870"/>
      <c r="C298" s="870"/>
      <c r="D298" s="870"/>
      <c r="E298" s="870"/>
      <c r="F298" s="871"/>
      <c r="G298" s="869"/>
      <c r="H298" s="870"/>
      <c r="I298" s="870"/>
      <c r="J298" s="870"/>
      <c r="K298" s="871"/>
    </row>
    <row r="299" spans="1:11" ht="15" customHeight="1" x14ac:dyDescent="0.25">
      <c r="A299" s="869"/>
      <c r="B299" s="870"/>
      <c r="C299" s="870"/>
      <c r="D299" s="870"/>
      <c r="E299" s="870"/>
      <c r="F299" s="871"/>
      <c r="G299" s="869"/>
      <c r="H299" s="870"/>
      <c r="I299" s="870"/>
      <c r="J299" s="870"/>
      <c r="K299" s="871"/>
    </row>
    <row r="300" spans="1:11" ht="15" customHeight="1" x14ac:dyDescent="0.25">
      <c r="A300" s="869"/>
      <c r="B300" s="870"/>
      <c r="C300" s="870"/>
      <c r="D300" s="870"/>
      <c r="E300" s="870"/>
      <c r="F300" s="871"/>
      <c r="G300" s="869"/>
      <c r="H300" s="870"/>
      <c r="I300" s="870"/>
      <c r="J300" s="870"/>
      <c r="K300" s="871"/>
    </row>
    <row r="301" spans="1:11" ht="15" customHeight="1" x14ac:dyDescent="0.25">
      <c r="A301" s="869"/>
      <c r="B301" s="870"/>
      <c r="C301" s="870"/>
      <c r="D301" s="870"/>
      <c r="E301" s="870"/>
      <c r="F301" s="871"/>
      <c r="G301" s="869"/>
      <c r="H301" s="870"/>
      <c r="I301" s="870"/>
      <c r="J301" s="870"/>
      <c r="K301" s="871"/>
    </row>
    <row r="302" spans="1:11" ht="15" customHeight="1" x14ac:dyDescent="0.25">
      <c r="A302" s="869"/>
      <c r="B302" s="870"/>
      <c r="C302" s="870"/>
      <c r="D302" s="870"/>
      <c r="E302" s="870"/>
      <c r="F302" s="871"/>
      <c r="G302" s="869"/>
      <c r="H302" s="870"/>
      <c r="I302" s="870"/>
      <c r="J302" s="870"/>
      <c r="K302" s="871"/>
    </row>
    <row r="303" spans="1:11" ht="15" customHeight="1" x14ac:dyDescent="0.25">
      <c r="A303" s="869"/>
      <c r="B303" s="870"/>
      <c r="C303" s="870"/>
      <c r="D303" s="870"/>
      <c r="E303" s="870"/>
      <c r="F303" s="871"/>
      <c r="G303" s="869"/>
      <c r="H303" s="870"/>
      <c r="I303" s="870"/>
      <c r="J303" s="870"/>
      <c r="K303" s="871"/>
    </row>
    <row r="304" spans="1:11" ht="15" customHeight="1" x14ac:dyDescent="0.25">
      <c r="A304" s="869"/>
      <c r="B304" s="870"/>
      <c r="C304" s="870"/>
      <c r="D304" s="870"/>
      <c r="E304" s="870"/>
      <c r="F304" s="871"/>
      <c r="G304" s="869"/>
      <c r="H304" s="870"/>
      <c r="I304" s="870"/>
      <c r="J304" s="870"/>
      <c r="K304" s="871"/>
    </row>
    <row r="305" spans="1:11" ht="15" customHeight="1" x14ac:dyDescent="0.25">
      <c r="A305" s="869"/>
      <c r="B305" s="870"/>
      <c r="C305" s="870"/>
      <c r="D305" s="870"/>
      <c r="E305" s="870"/>
      <c r="F305" s="871"/>
      <c r="G305" s="869"/>
      <c r="H305" s="870"/>
      <c r="I305" s="870"/>
      <c r="J305" s="870"/>
      <c r="K305" s="871"/>
    </row>
    <row r="306" spans="1:11" ht="15" customHeight="1" x14ac:dyDescent="0.25">
      <c r="A306" s="869"/>
      <c r="B306" s="870"/>
      <c r="C306" s="870"/>
      <c r="D306" s="870"/>
      <c r="E306" s="870"/>
      <c r="F306" s="871"/>
      <c r="G306" s="869"/>
      <c r="H306" s="870"/>
      <c r="I306" s="870"/>
      <c r="J306" s="870"/>
      <c r="K306" s="871"/>
    </row>
    <row r="307" spans="1:11" ht="15" customHeight="1" x14ac:dyDescent="0.25">
      <c r="A307" s="869"/>
      <c r="B307" s="870"/>
      <c r="C307" s="870"/>
      <c r="D307" s="870"/>
      <c r="E307" s="870"/>
      <c r="F307" s="871"/>
      <c r="G307" s="869"/>
      <c r="H307" s="870"/>
      <c r="I307" s="870"/>
      <c r="J307" s="870"/>
      <c r="K307" s="871"/>
    </row>
    <row r="308" spans="1:11" ht="6" customHeight="1" thickBot="1" x14ac:dyDescent="0.3">
      <c r="A308" s="869"/>
      <c r="B308" s="870"/>
      <c r="C308" s="870"/>
      <c r="D308" s="870"/>
      <c r="E308" s="870"/>
      <c r="F308" s="871"/>
      <c r="G308" s="869"/>
      <c r="H308" s="870"/>
      <c r="I308" s="870"/>
      <c r="J308" s="870"/>
      <c r="K308" s="871"/>
    </row>
    <row r="309" spans="1:11" x14ac:dyDescent="0.25">
      <c r="A309" s="1018" t="s">
        <v>1309</v>
      </c>
      <c r="B309" s="1019"/>
      <c r="C309" s="1019"/>
      <c r="D309" s="1019"/>
      <c r="E309" s="1019"/>
      <c r="F309" s="1020"/>
      <c r="G309" s="1007" t="s">
        <v>1310</v>
      </c>
      <c r="H309" s="1013"/>
      <c r="I309" s="1013"/>
      <c r="J309" s="1013"/>
      <c r="K309" s="1014"/>
    </row>
    <row r="310" spans="1:11" ht="15.75" thickBot="1" x14ac:dyDescent="0.3">
      <c r="A310" s="1021"/>
      <c r="B310" s="1022"/>
      <c r="C310" s="1022"/>
      <c r="D310" s="1022"/>
      <c r="E310" s="1022"/>
      <c r="F310" s="1023"/>
      <c r="G310" s="1015"/>
      <c r="H310" s="1016"/>
      <c r="I310" s="1016"/>
      <c r="J310" s="1016"/>
      <c r="K310" s="1017"/>
    </row>
    <row r="311" spans="1:11" x14ac:dyDescent="0.25">
      <c r="A311" s="884" t="s">
        <v>503</v>
      </c>
      <c r="B311" s="885"/>
      <c r="C311" s="885"/>
      <c r="D311" s="885"/>
      <c r="E311" s="885"/>
      <c r="F311" s="886"/>
      <c r="G311" s="884" t="s">
        <v>504</v>
      </c>
      <c r="H311" s="885"/>
      <c r="I311" s="885"/>
      <c r="J311" s="885"/>
      <c r="K311" s="886"/>
    </row>
    <row r="312" spans="1:11" x14ac:dyDescent="0.25">
      <c r="A312" s="869"/>
      <c r="B312" s="870"/>
      <c r="C312" s="870"/>
      <c r="D312" s="870"/>
      <c r="E312" s="870"/>
      <c r="F312" s="871"/>
      <c r="G312" s="869"/>
      <c r="H312" s="870"/>
      <c r="I312" s="870"/>
      <c r="J312" s="870"/>
      <c r="K312" s="871"/>
    </row>
    <row r="313" spans="1:11" x14ac:dyDescent="0.25">
      <c r="A313" s="869"/>
      <c r="B313" s="870"/>
      <c r="C313" s="870"/>
      <c r="D313" s="870"/>
      <c r="E313" s="870"/>
      <c r="F313" s="871"/>
      <c r="G313" s="869"/>
      <c r="H313" s="870"/>
      <c r="I313" s="870"/>
      <c r="J313" s="870"/>
      <c r="K313" s="871"/>
    </row>
    <row r="314" spans="1:11" x14ac:dyDescent="0.25">
      <c r="A314" s="869"/>
      <c r="B314" s="870"/>
      <c r="C314" s="870"/>
      <c r="D314" s="870"/>
      <c r="E314" s="870"/>
      <c r="F314" s="871"/>
      <c r="G314" s="869"/>
      <c r="H314" s="870"/>
      <c r="I314" s="870"/>
      <c r="J314" s="870"/>
      <c r="K314" s="871"/>
    </row>
    <row r="315" spans="1:11" x14ac:dyDescent="0.25">
      <c r="A315" s="869"/>
      <c r="B315" s="870"/>
      <c r="C315" s="870"/>
      <c r="D315" s="870"/>
      <c r="E315" s="870"/>
      <c r="F315" s="871"/>
      <c r="G315" s="869"/>
      <c r="H315" s="870"/>
      <c r="I315" s="870"/>
      <c r="J315" s="870"/>
      <c r="K315" s="871"/>
    </row>
    <row r="316" spans="1:11" x14ac:dyDescent="0.25">
      <c r="A316" s="869"/>
      <c r="B316" s="870"/>
      <c r="C316" s="870"/>
      <c r="D316" s="870"/>
      <c r="E316" s="870"/>
      <c r="F316" s="871"/>
      <c r="G316" s="869"/>
      <c r="H316" s="870"/>
      <c r="I316" s="870"/>
      <c r="J316" s="870"/>
      <c r="K316" s="871"/>
    </row>
    <row r="317" spans="1:11" x14ac:dyDescent="0.25">
      <c r="A317" s="869"/>
      <c r="B317" s="870"/>
      <c r="C317" s="870"/>
      <c r="D317" s="870"/>
      <c r="E317" s="870"/>
      <c r="F317" s="871"/>
      <c r="G317" s="869"/>
      <c r="H317" s="870"/>
      <c r="I317" s="870"/>
      <c r="J317" s="870"/>
      <c r="K317" s="871"/>
    </row>
    <row r="318" spans="1:11" x14ac:dyDescent="0.25">
      <c r="A318" s="869"/>
      <c r="B318" s="870"/>
      <c r="C318" s="870"/>
      <c r="D318" s="870"/>
      <c r="E318" s="870"/>
      <c r="F318" s="871"/>
      <c r="G318" s="869"/>
      <c r="H318" s="870"/>
      <c r="I318" s="870"/>
      <c r="J318" s="870"/>
      <c r="K318" s="871"/>
    </row>
    <row r="319" spans="1:11" x14ac:dyDescent="0.25">
      <c r="A319" s="869"/>
      <c r="B319" s="870"/>
      <c r="C319" s="870"/>
      <c r="D319" s="870"/>
      <c r="E319" s="870"/>
      <c r="F319" s="871"/>
      <c r="G319" s="869"/>
      <c r="H319" s="870"/>
      <c r="I319" s="870"/>
      <c r="J319" s="870"/>
      <c r="K319" s="871"/>
    </row>
    <row r="320" spans="1:11" x14ac:dyDescent="0.25">
      <c r="A320" s="869"/>
      <c r="B320" s="870"/>
      <c r="C320" s="870"/>
      <c r="D320" s="870"/>
      <c r="E320" s="870"/>
      <c r="F320" s="871"/>
      <c r="G320" s="869"/>
      <c r="H320" s="870"/>
      <c r="I320" s="870"/>
      <c r="J320" s="870"/>
      <c r="K320" s="871"/>
    </row>
    <row r="321" spans="1:11" x14ac:dyDescent="0.25">
      <c r="A321" s="869"/>
      <c r="B321" s="870"/>
      <c r="C321" s="870"/>
      <c r="D321" s="870"/>
      <c r="E321" s="870"/>
      <c r="F321" s="871"/>
      <c r="G321" s="869"/>
      <c r="H321" s="870"/>
      <c r="I321" s="870"/>
      <c r="J321" s="870"/>
      <c r="K321" s="871"/>
    </row>
    <row r="322" spans="1:11" x14ac:dyDescent="0.25">
      <c r="A322" s="869"/>
      <c r="B322" s="870"/>
      <c r="C322" s="870"/>
      <c r="D322" s="870"/>
      <c r="E322" s="870"/>
      <c r="F322" s="871"/>
      <c r="G322" s="869"/>
      <c r="H322" s="870"/>
      <c r="I322" s="870"/>
      <c r="J322" s="870"/>
      <c r="K322" s="871"/>
    </row>
    <row r="323" spans="1:11" x14ac:dyDescent="0.25">
      <c r="A323" s="869"/>
      <c r="B323" s="870"/>
      <c r="C323" s="870"/>
      <c r="D323" s="870"/>
      <c r="E323" s="870"/>
      <c r="F323" s="871"/>
      <c r="G323" s="869"/>
      <c r="H323" s="870"/>
      <c r="I323" s="870"/>
      <c r="J323" s="870"/>
      <c r="K323" s="871"/>
    </row>
    <row r="324" spans="1:11" ht="15.75" thickBot="1" x14ac:dyDescent="0.3">
      <c r="A324" s="869"/>
      <c r="B324" s="870"/>
      <c r="C324" s="870"/>
      <c r="D324" s="870"/>
      <c r="E324" s="870"/>
      <c r="F324" s="871"/>
      <c r="G324" s="869"/>
      <c r="H324" s="870"/>
      <c r="I324" s="870"/>
      <c r="J324" s="870"/>
      <c r="K324" s="871"/>
    </row>
    <row r="325" spans="1:11" x14ac:dyDescent="0.25">
      <c r="A325" s="1007" t="s">
        <v>1311</v>
      </c>
      <c r="B325" s="1013"/>
      <c r="C325" s="1013"/>
      <c r="D325" s="1013"/>
      <c r="E325" s="1013"/>
      <c r="F325" s="1014"/>
      <c r="G325" s="1007" t="s">
        <v>1312</v>
      </c>
      <c r="H325" s="1013"/>
      <c r="I325" s="1013"/>
      <c r="J325" s="1013"/>
      <c r="K325" s="1014"/>
    </row>
    <row r="326" spans="1:11" ht="15.75" thickBot="1" x14ac:dyDescent="0.3">
      <c r="A326" s="1015"/>
      <c r="B326" s="1016"/>
      <c r="C326" s="1016"/>
      <c r="D326" s="1016"/>
      <c r="E326" s="1016"/>
      <c r="F326" s="1017"/>
      <c r="G326" s="1015"/>
      <c r="H326" s="1016"/>
      <c r="I326" s="1016"/>
      <c r="J326" s="1016"/>
      <c r="K326" s="1017"/>
    </row>
    <row r="327" spans="1:11" x14ac:dyDescent="0.25">
      <c r="A327" s="884" t="s">
        <v>503</v>
      </c>
      <c r="B327" s="885"/>
      <c r="C327" s="885"/>
      <c r="D327" s="885"/>
      <c r="E327" s="885"/>
      <c r="F327" s="886"/>
      <c r="G327" s="884" t="s">
        <v>504</v>
      </c>
      <c r="H327" s="885"/>
      <c r="I327" s="885"/>
      <c r="J327" s="885"/>
      <c r="K327" s="886"/>
    </row>
    <row r="328" spans="1:11" x14ac:dyDescent="0.25">
      <c r="A328" s="869"/>
      <c r="B328" s="870"/>
      <c r="C328" s="870"/>
      <c r="D328" s="870"/>
      <c r="E328" s="870"/>
      <c r="F328" s="871"/>
      <c r="G328" s="869"/>
      <c r="H328" s="870"/>
      <c r="I328" s="870"/>
      <c r="J328" s="870"/>
      <c r="K328" s="871"/>
    </row>
    <row r="329" spans="1:11" x14ac:dyDescent="0.25">
      <c r="A329" s="869"/>
      <c r="B329" s="870"/>
      <c r="C329" s="870"/>
      <c r="D329" s="870"/>
      <c r="E329" s="870"/>
      <c r="F329" s="871"/>
      <c r="G329" s="869"/>
      <c r="H329" s="870"/>
      <c r="I329" s="870"/>
      <c r="J329" s="870"/>
      <c r="K329" s="871"/>
    </row>
    <row r="330" spans="1:11" x14ac:dyDescent="0.25">
      <c r="A330" s="869"/>
      <c r="B330" s="870"/>
      <c r="C330" s="870"/>
      <c r="D330" s="870"/>
      <c r="E330" s="870"/>
      <c r="F330" s="871"/>
      <c r="G330" s="869"/>
      <c r="H330" s="870"/>
      <c r="I330" s="870"/>
      <c r="J330" s="870"/>
      <c r="K330" s="871"/>
    </row>
    <row r="331" spans="1:11" x14ac:dyDescent="0.25">
      <c r="A331" s="869"/>
      <c r="B331" s="870"/>
      <c r="C331" s="870"/>
      <c r="D331" s="870"/>
      <c r="E331" s="870"/>
      <c r="F331" s="871"/>
      <c r="G331" s="869"/>
      <c r="H331" s="870"/>
      <c r="I331" s="870"/>
      <c r="J331" s="870"/>
      <c r="K331" s="871"/>
    </row>
    <row r="332" spans="1:11" x14ac:dyDescent="0.25">
      <c r="A332" s="869"/>
      <c r="B332" s="870"/>
      <c r="C332" s="870"/>
      <c r="D332" s="870"/>
      <c r="E332" s="870"/>
      <c r="F332" s="871"/>
      <c r="G332" s="869"/>
      <c r="H332" s="870"/>
      <c r="I332" s="870"/>
      <c r="J332" s="870"/>
      <c r="K332" s="871"/>
    </row>
    <row r="333" spans="1:11" x14ac:dyDescent="0.25">
      <c r="A333" s="869"/>
      <c r="B333" s="870"/>
      <c r="C333" s="870"/>
      <c r="D333" s="870"/>
      <c r="E333" s="870"/>
      <c r="F333" s="871"/>
      <c r="G333" s="869"/>
      <c r="H333" s="870"/>
      <c r="I333" s="870"/>
      <c r="J333" s="870"/>
      <c r="K333" s="871"/>
    </row>
    <row r="334" spans="1:11" x14ac:dyDescent="0.25">
      <c r="A334" s="869"/>
      <c r="B334" s="870"/>
      <c r="C334" s="870"/>
      <c r="D334" s="870"/>
      <c r="E334" s="870"/>
      <c r="F334" s="871"/>
      <c r="G334" s="869"/>
      <c r="H334" s="870"/>
      <c r="I334" s="870"/>
      <c r="J334" s="870"/>
      <c r="K334" s="871"/>
    </row>
    <row r="335" spans="1:11" x14ac:dyDescent="0.25">
      <c r="A335" s="869"/>
      <c r="B335" s="870"/>
      <c r="C335" s="870"/>
      <c r="D335" s="870"/>
      <c r="E335" s="870"/>
      <c r="F335" s="871"/>
      <c r="G335" s="869"/>
      <c r="H335" s="870"/>
      <c r="I335" s="870"/>
      <c r="J335" s="870"/>
      <c r="K335" s="871"/>
    </row>
    <row r="336" spans="1:11" x14ac:dyDescent="0.25">
      <c r="A336" s="869"/>
      <c r="B336" s="870"/>
      <c r="C336" s="870"/>
      <c r="D336" s="870"/>
      <c r="E336" s="870"/>
      <c r="F336" s="871"/>
      <c r="G336" s="869"/>
      <c r="H336" s="870"/>
      <c r="I336" s="870"/>
      <c r="J336" s="870"/>
      <c r="K336" s="871"/>
    </row>
    <row r="337" spans="1:11" x14ac:dyDescent="0.25">
      <c r="A337" s="869"/>
      <c r="B337" s="870"/>
      <c r="C337" s="870"/>
      <c r="D337" s="870"/>
      <c r="E337" s="870"/>
      <c r="F337" s="871"/>
      <c r="G337" s="869"/>
      <c r="H337" s="870"/>
      <c r="I337" s="870"/>
      <c r="J337" s="870"/>
      <c r="K337" s="871"/>
    </row>
    <row r="338" spans="1:11" x14ac:dyDescent="0.25">
      <c r="A338" s="869"/>
      <c r="B338" s="870"/>
      <c r="C338" s="870"/>
      <c r="D338" s="870"/>
      <c r="E338" s="870"/>
      <c r="F338" s="871"/>
      <c r="G338" s="869"/>
      <c r="H338" s="870"/>
      <c r="I338" s="870"/>
      <c r="J338" s="870"/>
      <c r="K338" s="871"/>
    </row>
    <row r="339" spans="1:11" x14ac:dyDescent="0.25">
      <c r="A339" s="869"/>
      <c r="B339" s="870"/>
      <c r="C339" s="870"/>
      <c r="D339" s="870"/>
      <c r="E339" s="870"/>
      <c r="F339" s="871"/>
      <c r="G339" s="869"/>
      <c r="H339" s="870"/>
      <c r="I339" s="870"/>
      <c r="J339" s="870"/>
      <c r="K339" s="871"/>
    </row>
    <row r="340" spans="1:11" ht="15.75" thickBot="1" x14ac:dyDescent="0.3">
      <c r="A340" s="869"/>
      <c r="B340" s="870"/>
      <c r="C340" s="870"/>
      <c r="D340" s="870"/>
      <c r="E340" s="870"/>
      <c r="F340" s="871"/>
      <c r="G340" s="869"/>
      <c r="H340" s="870"/>
      <c r="I340" s="870"/>
      <c r="J340" s="870"/>
      <c r="K340" s="871"/>
    </row>
    <row r="341" spans="1:11" x14ac:dyDescent="0.25">
      <c r="A341" s="1007" t="s">
        <v>1313</v>
      </c>
      <c r="B341" s="1013"/>
      <c r="C341" s="1013"/>
      <c r="D341" s="1013"/>
      <c r="E341" s="1013"/>
      <c r="F341" s="1014"/>
      <c r="G341" s="1007" t="s">
        <v>1314</v>
      </c>
      <c r="H341" s="1013"/>
      <c r="I341" s="1013"/>
      <c r="J341" s="1013"/>
      <c r="K341" s="1014"/>
    </row>
    <row r="342" spans="1:11" ht="31.5" customHeight="1" thickBot="1" x14ac:dyDescent="0.3">
      <c r="A342" s="1015"/>
      <c r="B342" s="1016"/>
      <c r="C342" s="1016"/>
      <c r="D342" s="1016"/>
      <c r="E342" s="1016"/>
      <c r="F342" s="1017"/>
      <c r="G342" s="1015"/>
      <c r="H342" s="1016"/>
      <c r="I342" s="1016"/>
      <c r="J342" s="1016"/>
      <c r="K342" s="1017"/>
    </row>
    <row r="343" spans="1:11" x14ac:dyDescent="0.25">
      <c r="A343" s="884" t="s">
        <v>503</v>
      </c>
      <c r="B343" s="885"/>
      <c r="C343" s="885"/>
      <c r="D343" s="885"/>
      <c r="E343" s="885"/>
      <c r="F343" s="886"/>
      <c r="G343" s="884" t="s">
        <v>504</v>
      </c>
      <c r="H343" s="885"/>
      <c r="I343" s="885"/>
      <c r="J343" s="885"/>
      <c r="K343" s="886"/>
    </row>
    <row r="344" spans="1:11" x14ac:dyDescent="0.25">
      <c r="A344" s="869"/>
      <c r="B344" s="870"/>
      <c r="C344" s="870"/>
      <c r="D344" s="870"/>
      <c r="E344" s="870"/>
      <c r="F344" s="871"/>
      <c r="G344" s="869"/>
      <c r="H344" s="870"/>
      <c r="I344" s="870"/>
      <c r="J344" s="870"/>
      <c r="K344" s="871"/>
    </row>
    <row r="345" spans="1:11" x14ac:dyDescent="0.25">
      <c r="A345" s="869"/>
      <c r="B345" s="870"/>
      <c r="C345" s="870"/>
      <c r="D345" s="870"/>
      <c r="E345" s="870"/>
      <c r="F345" s="871"/>
      <c r="G345" s="869"/>
      <c r="H345" s="870"/>
      <c r="I345" s="870"/>
      <c r="J345" s="870"/>
      <c r="K345" s="871"/>
    </row>
    <row r="346" spans="1:11" x14ac:dyDescent="0.25">
      <c r="A346" s="869"/>
      <c r="B346" s="870"/>
      <c r="C346" s="870"/>
      <c r="D346" s="870"/>
      <c r="E346" s="870"/>
      <c r="F346" s="871"/>
      <c r="G346" s="869"/>
      <c r="H346" s="870"/>
      <c r="I346" s="870"/>
      <c r="J346" s="870"/>
      <c r="K346" s="871"/>
    </row>
    <row r="347" spans="1:11" x14ac:dyDescent="0.25">
      <c r="A347" s="869"/>
      <c r="B347" s="870"/>
      <c r="C347" s="870"/>
      <c r="D347" s="870"/>
      <c r="E347" s="870"/>
      <c r="F347" s="871"/>
      <c r="G347" s="869"/>
      <c r="H347" s="870"/>
      <c r="I347" s="870"/>
      <c r="J347" s="870"/>
      <c r="K347" s="871"/>
    </row>
    <row r="348" spans="1:11" x14ac:dyDescent="0.25">
      <c r="A348" s="869"/>
      <c r="B348" s="870"/>
      <c r="C348" s="870"/>
      <c r="D348" s="870"/>
      <c r="E348" s="870"/>
      <c r="F348" s="871"/>
      <c r="G348" s="869"/>
      <c r="H348" s="870"/>
      <c r="I348" s="870"/>
      <c r="J348" s="870"/>
      <c r="K348" s="871"/>
    </row>
    <row r="349" spans="1:11" x14ac:dyDescent="0.25">
      <c r="A349" s="869"/>
      <c r="B349" s="870"/>
      <c r="C349" s="870"/>
      <c r="D349" s="870"/>
      <c r="E349" s="870"/>
      <c r="F349" s="871"/>
      <c r="G349" s="869"/>
      <c r="H349" s="870"/>
      <c r="I349" s="870"/>
      <c r="J349" s="870"/>
      <c r="K349" s="871"/>
    </row>
    <row r="350" spans="1:11" x14ac:dyDescent="0.25">
      <c r="A350" s="869"/>
      <c r="B350" s="870"/>
      <c r="C350" s="870"/>
      <c r="D350" s="870"/>
      <c r="E350" s="870"/>
      <c r="F350" s="871"/>
      <c r="G350" s="869"/>
      <c r="H350" s="870"/>
      <c r="I350" s="870"/>
      <c r="J350" s="870"/>
      <c r="K350" s="871"/>
    </row>
    <row r="351" spans="1:11" x14ac:dyDescent="0.25">
      <c r="A351" s="869"/>
      <c r="B351" s="870"/>
      <c r="C351" s="870"/>
      <c r="D351" s="870"/>
      <c r="E351" s="870"/>
      <c r="F351" s="871"/>
      <c r="G351" s="869"/>
      <c r="H351" s="870"/>
      <c r="I351" s="870"/>
      <c r="J351" s="870"/>
      <c r="K351" s="871"/>
    </row>
    <row r="352" spans="1:11" x14ac:dyDescent="0.25">
      <c r="A352" s="869"/>
      <c r="B352" s="870"/>
      <c r="C352" s="870"/>
      <c r="D352" s="870"/>
      <c r="E352" s="870"/>
      <c r="F352" s="871"/>
      <c r="G352" s="869"/>
      <c r="H352" s="870"/>
      <c r="I352" s="870"/>
      <c r="J352" s="870"/>
      <c r="K352" s="871"/>
    </row>
    <row r="353" spans="1:11" x14ac:dyDescent="0.25">
      <c r="A353" s="869"/>
      <c r="B353" s="870"/>
      <c r="C353" s="870"/>
      <c r="D353" s="870"/>
      <c r="E353" s="870"/>
      <c r="F353" s="871"/>
      <c r="G353" s="869"/>
      <c r="H353" s="870"/>
      <c r="I353" s="870"/>
      <c r="J353" s="870"/>
      <c r="K353" s="871"/>
    </row>
    <row r="354" spans="1:11" x14ac:dyDescent="0.25">
      <c r="A354" s="869"/>
      <c r="B354" s="870"/>
      <c r="C354" s="870"/>
      <c r="D354" s="870"/>
      <c r="E354" s="870"/>
      <c r="F354" s="871"/>
      <c r="G354" s="869"/>
      <c r="H354" s="870"/>
      <c r="I354" s="870"/>
      <c r="J354" s="870"/>
      <c r="K354" s="871"/>
    </row>
    <row r="355" spans="1:11" x14ac:dyDescent="0.25">
      <c r="A355" s="869"/>
      <c r="B355" s="870"/>
      <c r="C355" s="870"/>
      <c r="D355" s="870"/>
      <c r="E355" s="870"/>
      <c r="F355" s="871"/>
      <c r="G355" s="869"/>
      <c r="H355" s="870"/>
      <c r="I355" s="870"/>
      <c r="J355" s="870"/>
      <c r="K355" s="871"/>
    </row>
    <row r="356" spans="1:11" ht="15.75" thickBot="1" x14ac:dyDescent="0.3">
      <c r="A356" s="869"/>
      <c r="B356" s="870"/>
      <c r="C356" s="870"/>
      <c r="D356" s="870"/>
      <c r="E356" s="870"/>
      <c r="F356" s="871"/>
      <c r="G356" s="869"/>
      <c r="H356" s="870"/>
      <c r="I356" s="870"/>
      <c r="J356" s="870"/>
      <c r="K356" s="871"/>
    </row>
    <row r="357" spans="1:11" x14ac:dyDescent="0.25">
      <c r="A357" s="1007" t="s">
        <v>1315</v>
      </c>
      <c r="B357" s="1013"/>
      <c r="C357" s="1013"/>
      <c r="D357" s="1013"/>
      <c r="E357" s="1013"/>
      <c r="F357" s="1014"/>
      <c r="G357" s="1007" t="s">
        <v>1316</v>
      </c>
      <c r="H357" s="1013"/>
      <c r="I357" s="1013"/>
      <c r="J357" s="1013"/>
      <c r="K357" s="1014"/>
    </row>
    <row r="358" spans="1:11" ht="15.75" thickBot="1" x14ac:dyDescent="0.3">
      <c r="A358" s="1015"/>
      <c r="B358" s="1016"/>
      <c r="C358" s="1016"/>
      <c r="D358" s="1016"/>
      <c r="E358" s="1016"/>
      <c r="F358" s="1017"/>
      <c r="G358" s="1015"/>
      <c r="H358" s="1016"/>
      <c r="I358" s="1016"/>
      <c r="J358" s="1016"/>
      <c r="K358" s="1017"/>
    </row>
    <row r="359" spans="1:11" x14ac:dyDescent="0.25">
      <c r="A359" s="884" t="s">
        <v>501</v>
      </c>
      <c r="B359" s="885"/>
      <c r="C359" s="885"/>
      <c r="D359" s="885"/>
      <c r="E359" s="885"/>
      <c r="F359" s="886"/>
      <c r="G359" s="884"/>
      <c r="H359" s="885"/>
      <c r="I359" s="885"/>
      <c r="J359" s="885"/>
      <c r="K359" s="886"/>
    </row>
    <row r="360" spans="1:11" x14ac:dyDescent="0.25">
      <c r="A360" s="869"/>
      <c r="B360" s="870"/>
      <c r="C360" s="870"/>
      <c r="D360" s="870"/>
      <c r="E360" s="870"/>
      <c r="F360" s="871"/>
      <c r="G360" s="869"/>
      <c r="H360" s="870"/>
      <c r="I360" s="870"/>
      <c r="J360" s="870"/>
      <c r="K360" s="871"/>
    </row>
    <row r="361" spans="1:11" x14ac:dyDescent="0.25">
      <c r="A361" s="869"/>
      <c r="B361" s="870"/>
      <c r="C361" s="870"/>
      <c r="D361" s="870"/>
      <c r="E361" s="870"/>
      <c r="F361" s="871"/>
      <c r="G361" s="869"/>
      <c r="H361" s="870"/>
      <c r="I361" s="870"/>
      <c r="J361" s="870"/>
      <c r="K361" s="871"/>
    </row>
    <row r="362" spans="1:11" x14ac:dyDescent="0.25">
      <c r="A362" s="869"/>
      <c r="B362" s="870"/>
      <c r="C362" s="870"/>
      <c r="D362" s="870"/>
      <c r="E362" s="870"/>
      <c r="F362" s="871"/>
      <c r="G362" s="869"/>
      <c r="H362" s="870"/>
      <c r="I362" s="870"/>
      <c r="J362" s="870"/>
      <c r="K362" s="871"/>
    </row>
    <row r="363" spans="1:11" x14ac:dyDescent="0.25">
      <c r="A363" s="869"/>
      <c r="B363" s="870"/>
      <c r="C363" s="870"/>
      <c r="D363" s="870"/>
      <c r="E363" s="870"/>
      <c r="F363" s="871"/>
      <c r="G363" s="869"/>
      <c r="H363" s="870"/>
      <c r="I363" s="870"/>
      <c r="J363" s="870"/>
      <c r="K363" s="871"/>
    </row>
    <row r="364" spans="1:11" x14ac:dyDescent="0.25">
      <c r="A364" s="869"/>
      <c r="B364" s="870"/>
      <c r="C364" s="870"/>
      <c r="D364" s="870"/>
      <c r="E364" s="870"/>
      <c r="F364" s="871"/>
      <c r="G364" s="869"/>
      <c r="H364" s="870"/>
      <c r="I364" s="870"/>
      <c r="J364" s="870"/>
      <c r="K364" s="871"/>
    </row>
    <row r="365" spans="1:11" x14ac:dyDescent="0.25">
      <c r="A365" s="869"/>
      <c r="B365" s="870"/>
      <c r="C365" s="870"/>
      <c r="D365" s="870"/>
      <c r="E365" s="870"/>
      <c r="F365" s="871"/>
      <c r="G365" s="869"/>
      <c r="H365" s="870"/>
      <c r="I365" s="870"/>
      <c r="J365" s="870"/>
      <c r="K365" s="871"/>
    </row>
    <row r="366" spans="1:11" x14ac:dyDescent="0.25">
      <c r="A366" s="869"/>
      <c r="B366" s="870"/>
      <c r="C366" s="870"/>
      <c r="D366" s="870"/>
      <c r="E366" s="870"/>
      <c r="F366" s="871"/>
      <c r="G366" s="869"/>
      <c r="H366" s="870"/>
      <c r="I366" s="870"/>
      <c r="J366" s="870"/>
      <c r="K366" s="871"/>
    </row>
    <row r="367" spans="1:11" x14ac:dyDescent="0.25">
      <c r="A367" s="869"/>
      <c r="B367" s="870"/>
      <c r="C367" s="870"/>
      <c r="D367" s="870"/>
      <c r="E367" s="870"/>
      <c r="F367" s="871"/>
      <c r="G367" s="869"/>
      <c r="H367" s="870"/>
      <c r="I367" s="870"/>
      <c r="J367" s="870"/>
      <c r="K367" s="871"/>
    </row>
    <row r="368" spans="1:11" x14ac:dyDescent="0.25">
      <c r="A368" s="869"/>
      <c r="B368" s="870"/>
      <c r="C368" s="870"/>
      <c r="D368" s="870"/>
      <c r="E368" s="870"/>
      <c r="F368" s="871"/>
      <c r="G368" s="869"/>
      <c r="H368" s="870"/>
      <c r="I368" s="870"/>
      <c r="J368" s="870"/>
      <c r="K368" s="871"/>
    </row>
    <row r="369" spans="1:11" x14ac:dyDescent="0.25">
      <c r="A369" s="869"/>
      <c r="B369" s="870"/>
      <c r="C369" s="870"/>
      <c r="D369" s="870"/>
      <c r="E369" s="870"/>
      <c r="F369" s="871"/>
      <c r="G369" s="869"/>
      <c r="H369" s="870"/>
      <c r="I369" s="870"/>
      <c r="J369" s="870"/>
      <c r="K369" s="871"/>
    </row>
    <row r="370" spans="1:11" x14ac:dyDescent="0.25">
      <c r="A370" s="869"/>
      <c r="B370" s="870"/>
      <c r="C370" s="870"/>
      <c r="D370" s="870"/>
      <c r="E370" s="870"/>
      <c r="F370" s="871"/>
      <c r="G370" s="869"/>
      <c r="H370" s="870"/>
      <c r="I370" s="870"/>
      <c r="J370" s="870"/>
      <c r="K370" s="871"/>
    </row>
    <row r="371" spans="1:11" x14ac:dyDescent="0.25">
      <c r="A371" s="869"/>
      <c r="B371" s="870"/>
      <c r="C371" s="870"/>
      <c r="D371" s="870"/>
      <c r="E371" s="870"/>
      <c r="F371" s="871"/>
      <c r="G371" s="869"/>
      <c r="H371" s="870"/>
      <c r="I371" s="870"/>
      <c r="J371" s="870"/>
      <c r="K371" s="871"/>
    </row>
    <row r="372" spans="1:11" ht="15.75" thickBot="1" x14ac:dyDescent="0.3">
      <c r="A372" s="869"/>
      <c r="B372" s="870"/>
      <c r="C372" s="870"/>
      <c r="D372" s="870"/>
      <c r="E372" s="870"/>
      <c r="F372" s="871"/>
      <c r="G372" s="869"/>
      <c r="H372" s="870"/>
      <c r="I372" s="870"/>
      <c r="J372" s="870"/>
      <c r="K372" s="871"/>
    </row>
    <row r="373" spans="1:11" x14ac:dyDescent="0.25">
      <c r="A373" s="1018" t="s">
        <v>1317</v>
      </c>
      <c r="B373" s="1019"/>
      <c r="C373" s="1019"/>
      <c r="D373" s="1019"/>
      <c r="E373" s="1019"/>
      <c r="F373" s="1020"/>
      <c r="G373" s="1007" t="s">
        <v>1318</v>
      </c>
      <c r="H373" s="1013"/>
      <c r="I373" s="1013"/>
      <c r="J373" s="1013"/>
      <c r="K373" s="1014"/>
    </row>
    <row r="374" spans="1:11" ht="22.5" customHeight="1" thickBot="1" x14ac:dyDescent="0.3">
      <c r="A374" s="1021"/>
      <c r="B374" s="1022"/>
      <c r="C374" s="1022"/>
      <c r="D374" s="1022"/>
      <c r="E374" s="1022"/>
      <c r="F374" s="1023"/>
      <c r="G374" s="1015"/>
      <c r="H374" s="1016"/>
      <c r="I374" s="1016"/>
      <c r="J374" s="1016"/>
      <c r="K374" s="1017"/>
    </row>
    <row r="375" spans="1:11" x14ac:dyDescent="0.25">
      <c r="A375" s="884"/>
      <c r="B375" s="885"/>
      <c r="C375" s="885"/>
      <c r="D375" s="885"/>
      <c r="E375" s="885"/>
      <c r="F375" s="886"/>
      <c r="G375" s="884"/>
      <c r="H375" s="885"/>
      <c r="I375" s="885"/>
      <c r="J375" s="885"/>
      <c r="K375" s="886"/>
    </row>
    <row r="376" spans="1:11" x14ac:dyDescent="0.25">
      <c r="A376" s="869"/>
      <c r="B376" s="870"/>
      <c r="C376" s="870"/>
      <c r="D376" s="870"/>
      <c r="E376" s="870"/>
      <c r="F376" s="871"/>
      <c r="G376" s="869"/>
      <c r="H376" s="870"/>
      <c r="I376" s="870"/>
      <c r="J376" s="870"/>
      <c r="K376" s="871"/>
    </row>
    <row r="377" spans="1:11" x14ac:dyDescent="0.25">
      <c r="A377" s="869"/>
      <c r="B377" s="870"/>
      <c r="C377" s="870"/>
      <c r="D377" s="870"/>
      <c r="E377" s="870"/>
      <c r="F377" s="871"/>
      <c r="G377" s="869"/>
      <c r="H377" s="870"/>
      <c r="I377" s="870"/>
      <c r="J377" s="870"/>
      <c r="K377" s="871"/>
    </row>
    <row r="378" spans="1:11" x14ac:dyDescent="0.25">
      <c r="A378" s="869"/>
      <c r="B378" s="870"/>
      <c r="C378" s="870"/>
      <c r="D378" s="870"/>
      <c r="E378" s="870"/>
      <c r="F378" s="871"/>
      <c r="G378" s="869"/>
      <c r="H378" s="870"/>
      <c r="I378" s="870"/>
      <c r="J378" s="870"/>
      <c r="K378" s="871"/>
    </row>
    <row r="379" spans="1:11" x14ac:dyDescent="0.25">
      <c r="A379" s="869"/>
      <c r="B379" s="870"/>
      <c r="C379" s="870"/>
      <c r="D379" s="870"/>
      <c r="E379" s="870"/>
      <c r="F379" s="871"/>
      <c r="G379" s="869"/>
      <c r="H379" s="870"/>
      <c r="I379" s="870"/>
      <c r="J379" s="870"/>
      <c r="K379" s="871"/>
    </row>
    <row r="380" spans="1:11" x14ac:dyDescent="0.25">
      <c r="A380" s="869"/>
      <c r="B380" s="870"/>
      <c r="C380" s="870"/>
      <c r="D380" s="870"/>
      <c r="E380" s="870"/>
      <c r="F380" s="871"/>
      <c r="G380" s="869"/>
      <c r="H380" s="870"/>
      <c r="I380" s="870"/>
      <c r="J380" s="870"/>
      <c r="K380" s="871"/>
    </row>
    <row r="381" spans="1:11" x14ac:dyDescent="0.25">
      <c r="A381" s="869"/>
      <c r="B381" s="870"/>
      <c r="C381" s="870"/>
      <c r="D381" s="870"/>
      <c r="E381" s="870"/>
      <c r="F381" s="871"/>
      <c r="G381" s="869"/>
      <c r="H381" s="870"/>
      <c r="I381" s="870"/>
      <c r="J381" s="870"/>
      <c r="K381" s="871"/>
    </row>
    <row r="382" spans="1:11" x14ac:dyDescent="0.25">
      <c r="A382" s="869"/>
      <c r="B382" s="870"/>
      <c r="C382" s="870"/>
      <c r="D382" s="870"/>
      <c r="E382" s="870"/>
      <c r="F382" s="871"/>
      <c r="G382" s="869"/>
      <c r="H382" s="870"/>
      <c r="I382" s="870"/>
      <c r="J382" s="870"/>
      <c r="K382" s="871"/>
    </row>
    <row r="383" spans="1:11" x14ac:dyDescent="0.25">
      <c r="A383" s="869"/>
      <c r="B383" s="870"/>
      <c r="C383" s="870"/>
      <c r="D383" s="870"/>
      <c r="E383" s="870"/>
      <c r="F383" s="871"/>
      <c r="G383" s="869"/>
      <c r="H383" s="870"/>
      <c r="I383" s="870"/>
      <c r="J383" s="870"/>
      <c r="K383" s="871"/>
    </row>
    <row r="384" spans="1:11" x14ac:dyDescent="0.25">
      <c r="A384" s="869"/>
      <c r="B384" s="870"/>
      <c r="C384" s="870"/>
      <c r="D384" s="870"/>
      <c r="E384" s="870"/>
      <c r="F384" s="871"/>
      <c r="G384" s="869"/>
      <c r="H384" s="870"/>
      <c r="I384" s="870"/>
      <c r="J384" s="870"/>
      <c r="K384" s="871"/>
    </row>
    <row r="385" spans="1:11" x14ac:dyDescent="0.25">
      <c r="A385" s="869"/>
      <c r="B385" s="870"/>
      <c r="C385" s="870"/>
      <c r="D385" s="870"/>
      <c r="E385" s="870"/>
      <c r="F385" s="871"/>
      <c r="G385" s="869"/>
      <c r="H385" s="870"/>
      <c r="I385" s="870"/>
      <c r="J385" s="870"/>
      <c r="K385" s="871"/>
    </row>
    <row r="386" spans="1:11" x14ac:dyDescent="0.25">
      <c r="A386" s="869"/>
      <c r="B386" s="870"/>
      <c r="C386" s="870"/>
      <c r="D386" s="870"/>
      <c r="E386" s="870"/>
      <c r="F386" s="871"/>
      <c r="G386" s="869"/>
      <c r="H386" s="870"/>
      <c r="I386" s="870"/>
      <c r="J386" s="870"/>
      <c r="K386" s="871"/>
    </row>
    <row r="387" spans="1:11" x14ac:dyDescent="0.25">
      <c r="A387" s="869"/>
      <c r="B387" s="870"/>
      <c r="C387" s="870"/>
      <c r="D387" s="870"/>
      <c r="E387" s="870"/>
      <c r="F387" s="871"/>
      <c r="G387" s="869"/>
      <c r="H387" s="870"/>
      <c r="I387" s="870"/>
      <c r="J387" s="870"/>
      <c r="K387" s="871"/>
    </row>
    <row r="388" spans="1:11" ht="15.75" thickBot="1" x14ac:dyDescent="0.3">
      <c r="A388" s="869"/>
      <c r="B388" s="870"/>
      <c r="C388" s="870"/>
      <c r="D388" s="870"/>
      <c r="E388" s="870"/>
      <c r="F388" s="871"/>
      <c r="G388" s="869"/>
      <c r="H388" s="870"/>
      <c r="I388" s="870"/>
      <c r="J388" s="870"/>
      <c r="K388" s="871"/>
    </row>
    <row r="389" spans="1:11" x14ac:dyDescent="0.25">
      <c r="A389" s="1018" t="s">
        <v>1319</v>
      </c>
      <c r="B389" s="1019"/>
      <c r="C389" s="1019"/>
      <c r="D389" s="1019"/>
      <c r="E389" s="1019"/>
      <c r="F389" s="1020"/>
      <c r="G389" s="1007" t="s">
        <v>1320</v>
      </c>
      <c r="H389" s="1013"/>
      <c r="I389" s="1013"/>
      <c r="J389" s="1013"/>
      <c r="K389" s="1014"/>
    </row>
    <row r="390" spans="1:11" ht="15.75" thickBot="1" x14ac:dyDescent="0.3">
      <c r="A390" s="1021"/>
      <c r="B390" s="1022"/>
      <c r="C390" s="1022"/>
      <c r="D390" s="1022"/>
      <c r="E390" s="1022"/>
      <c r="F390" s="1023"/>
      <c r="G390" s="1015"/>
      <c r="H390" s="1016"/>
      <c r="I390" s="1016"/>
      <c r="J390" s="1016"/>
      <c r="K390" s="1017"/>
    </row>
    <row r="391" spans="1:11" ht="15.75" hidden="1" thickBot="1" x14ac:dyDescent="0.3">
      <c r="A391" s="884" t="s">
        <v>503</v>
      </c>
      <c r="B391" s="885"/>
      <c r="C391" s="885"/>
      <c r="D391" s="885"/>
      <c r="E391" s="885"/>
      <c r="F391" s="886"/>
      <c r="G391" s="884" t="s">
        <v>504</v>
      </c>
      <c r="H391" s="885"/>
      <c r="I391" s="885"/>
      <c r="J391" s="885"/>
      <c r="K391" s="886"/>
    </row>
    <row r="392" spans="1:11" ht="15.75" hidden="1" thickBot="1" x14ac:dyDescent="0.3">
      <c r="A392" s="869"/>
      <c r="B392" s="870"/>
      <c r="C392" s="870"/>
      <c r="D392" s="870"/>
      <c r="E392" s="870"/>
      <c r="F392" s="871"/>
      <c r="G392" s="869"/>
      <c r="H392" s="870"/>
      <c r="I392" s="870"/>
      <c r="J392" s="870"/>
      <c r="K392" s="871"/>
    </row>
    <row r="393" spans="1:11" ht="15.75" hidden="1" thickBot="1" x14ac:dyDescent="0.3">
      <c r="A393" s="869"/>
      <c r="B393" s="870"/>
      <c r="C393" s="870"/>
      <c r="D393" s="870"/>
      <c r="E393" s="870"/>
      <c r="F393" s="871"/>
      <c r="G393" s="869"/>
      <c r="H393" s="870"/>
      <c r="I393" s="870"/>
      <c r="J393" s="870"/>
      <c r="K393" s="871"/>
    </row>
    <row r="394" spans="1:11" ht="15.75" hidden="1" thickBot="1" x14ac:dyDescent="0.3">
      <c r="A394" s="869"/>
      <c r="B394" s="870"/>
      <c r="C394" s="870"/>
      <c r="D394" s="870"/>
      <c r="E394" s="870"/>
      <c r="F394" s="871"/>
      <c r="G394" s="869"/>
      <c r="H394" s="870"/>
      <c r="I394" s="870"/>
      <c r="J394" s="870"/>
      <c r="K394" s="871"/>
    </row>
    <row r="395" spans="1:11" ht="15.75" hidden="1" thickBot="1" x14ac:dyDescent="0.3">
      <c r="A395" s="869"/>
      <c r="B395" s="870"/>
      <c r="C395" s="870"/>
      <c r="D395" s="870"/>
      <c r="E395" s="870"/>
      <c r="F395" s="871"/>
      <c r="G395" s="869"/>
      <c r="H395" s="870"/>
      <c r="I395" s="870"/>
      <c r="J395" s="870"/>
      <c r="K395" s="871"/>
    </row>
    <row r="396" spans="1:11" ht="15.75" hidden="1" thickBot="1" x14ac:dyDescent="0.3">
      <c r="A396" s="869"/>
      <c r="B396" s="870"/>
      <c r="C396" s="870"/>
      <c r="D396" s="870"/>
      <c r="E396" s="870"/>
      <c r="F396" s="871"/>
      <c r="G396" s="869"/>
      <c r="H396" s="870"/>
      <c r="I396" s="870"/>
      <c r="J396" s="870"/>
      <c r="K396" s="871"/>
    </row>
    <row r="397" spans="1:11" ht="15.75" hidden="1" thickBot="1" x14ac:dyDescent="0.3">
      <c r="A397" s="869"/>
      <c r="B397" s="870"/>
      <c r="C397" s="870"/>
      <c r="D397" s="870"/>
      <c r="E397" s="870"/>
      <c r="F397" s="871"/>
      <c r="G397" s="869"/>
      <c r="H397" s="870"/>
      <c r="I397" s="870"/>
      <c r="J397" s="870"/>
      <c r="K397" s="871"/>
    </row>
    <row r="398" spans="1:11" ht="15.75" hidden="1" thickBot="1" x14ac:dyDescent="0.3">
      <c r="A398" s="869"/>
      <c r="B398" s="870"/>
      <c r="C398" s="870"/>
      <c r="D398" s="870"/>
      <c r="E398" s="870"/>
      <c r="F398" s="871"/>
      <c r="G398" s="869"/>
      <c r="H398" s="870"/>
      <c r="I398" s="870"/>
      <c r="J398" s="870"/>
      <c r="K398" s="871"/>
    </row>
    <row r="399" spans="1:11" ht="15.75" hidden="1" thickBot="1" x14ac:dyDescent="0.3">
      <c r="A399" s="869"/>
      <c r="B399" s="870"/>
      <c r="C399" s="870"/>
      <c r="D399" s="870"/>
      <c r="E399" s="870"/>
      <c r="F399" s="871"/>
      <c r="G399" s="869"/>
      <c r="H399" s="870"/>
      <c r="I399" s="870"/>
      <c r="J399" s="870"/>
      <c r="K399" s="871"/>
    </row>
    <row r="400" spans="1:11" ht="15.75" hidden="1" thickBot="1" x14ac:dyDescent="0.3">
      <c r="A400" s="869"/>
      <c r="B400" s="870"/>
      <c r="C400" s="870"/>
      <c r="D400" s="870"/>
      <c r="E400" s="870"/>
      <c r="F400" s="871"/>
      <c r="G400" s="869"/>
      <c r="H400" s="870"/>
      <c r="I400" s="870"/>
      <c r="J400" s="870"/>
      <c r="K400" s="871"/>
    </row>
    <row r="401" spans="1:11" ht="15.75" hidden="1" thickBot="1" x14ac:dyDescent="0.3">
      <c r="A401" s="869"/>
      <c r="B401" s="870"/>
      <c r="C401" s="870"/>
      <c r="D401" s="870"/>
      <c r="E401" s="870"/>
      <c r="F401" s="871"/>
      <c r="G401" s="869"/>
      <c r="H401" s="870"/>
      <c r="I401" s="870"/>
      <c r="J401" s="870"/>
      <c r="K401" s="871"/>
    </row>
    <row r="402" spans="1:11" ht="15.75" hidden="1" thickBot="1" x14ac:dyDescent="0.3">
      <c r="A402" s="869"/>
      <c r="B402" s="870"/>
      <c r="C402" s="870"/>
      <c r="D402" s="870"/>
      <c r="E402" s="870"/>
      <c r="F402" s="871"/>
      <c r="G402" s="869"/>
      <c r="H402" s="870"/>
      <c r="I402" s="870"/>
      <c r="J402" s="870"/>
      <c r="K402" s="871"/>
    </row>
    <row r="403" spans="1:11" ht="15.75" hidden="1" thickBot="1" x14ac:dyDescent="0.3">
      <c r="A403" s="869"/>
      <c r="B403" s="870"/>
      <c r="C403" s="870"/>
      <c r="D403" s="870"/>
      <c r="E403" s="870"/>
      <c r="F403" s="871"/>
      <c r="G403" s="869"/>
      <c r="H403" s="870"/>
      <c r="I403" s="870"/>
      <c r="J403" s="870"/>
      <c r="K403" s="871"/>
    </row>
    <row r="404" spans="1:11" ht="15.75" hidden="1" thickBot="1" x14ac:dyDescent="0.3">
      <c r="A404" s="869"/>
      <c r="B404" s="870"/>
      <c r="C404" s="870"/>
      <c r="D404" s="870"/>
      <c r="E404" s="870"/>
      <c r="F404" s="871"/>
      <c r="G404" s="869"/>
      <c r="H404" s="870"/>
      <c r="I404" s="870"/>
      <c r="J404" s="870"/>
      <c r="K404" s="871"/>
    </row>
    <row r="405" spans="1:11" ht="15.75" hidden="1" thickBot="1" x14ac:dyDescent="0.3">
      <c r="A405" s="1007"/>
      <c r="B405" s="1013"/>
      <c r="C405" s="1013"/>
      <c r="D405" s="1013"/>
      <c r="E405" s="1013"/>
      <c r="F405" s="1014"/>
      <c r="G405" s="1007"/>
      <c r="H405" s="1013"/>
      <c r="I405" s="1013"/>
      <c r="J405" s="1013"/>
      <c r="K405" s="1014"/>
    </row>
    <row r="406" spans="1:11" ht="26.25" hidden="1" customHeight="1" thickBot="1" x14ac:dyDescent="0.3">
      <c r="A406" s="1015"/>
      <c r="B406" s="1016"/>
      <c r="C406" s="1016"/>
      <c r="D406" s="1016"/>
      <c r="E406" s="1016"/>
      <c r="F406" s="1017"/>
      <c r="G406" s="1015"/>
      <c r="H406" s="1016"/>
      <c r="I406" s="1016"/>
      <c r="J406" s="1016"/>
      <c r="K406" s="1017"/>
    </row>
    <row r="407" spans="1:11" x14ac:dyDescent="0.25">
      <c r="A407" s="884" t="s">
        <v>503</v>
      </c>
      <c r="B407" s="885"/>
      <c r="C407" s="885"/>
      <c r="D407" s="885"/>
      <c r="E407" s="885"/>
      <c r="F407" s="886"/>
      <c r="G407" s="884"/>
      <c r="H407" s="885"/>
      <c r="I407" s="885"/>
      <c r="J407" s="885"/>
      <c r="K407" s="886"/>
    </row>
    <row r="408" spans="1:11" x14ac:dyDescent="0.25">
      <c r="A408" s="869"/>
      <c r="B408" s="870"/>
      <c r="C408" s="870"/>
      <c r="D408" s="870"/>
      <c r="E408" s="870"/>
      <c r="F408" s="871"/>
      <c r="G408" s="869"/>
      <c r="H408" s="870"/>
      <c r="I408" s="870"/>
      <c r="J408" s="870"/>
      <c r="K408" s="871"/>
    </row>
    <row r="409" spans="1:11" x14ac:dyDescent="0.25">
      <c r="A409" s="869"/>
      <c r="B409" s="870"/>
      <c r="C409" s="870"/>
      <c r="D409" s="870"/>
      <c r="E409" s="870"/>
      <c r="F409" s="871"/>
      <c r="G409" s="869"/>
      <c r="H409" s="870"/>
      <c r="I409" s="870"/>
      <c r="J409" s="870"/>
      <c r="K409" s="871"/>
    </row>
    <row r="410" spans="1:11" x14ac:dyDescent="0.25">
      <c r="A410" s="869"/>
      <c r="B410" s="870"/>
      <c r="C410" s="870"/>
      <c r="D410" s="870"/>
      <c r="E410" s="870"/>
      <c r="F410" s="871"/>
      <c r="G410" s="869"/>
      <c r="H410" s="870"/>
      <c r="I410" s="870"/>
      <c r="J410" s="870"/>
      <c r="K410" s="871"/>
    </row>
    <row r="411" spans="1:11" x14ac:dyDescent="0.25">
      <c r="A411" s="869"/>
      <c r="B411" s="870"/>
      <c r="C411" s="870"/>
      <c r="D411" s="870"/>
      <c r="E411" s="870"/>
      <c r="F411" s="871"/>
      <c r="G411" s="869"/>
      <c r="H411" s="870"/>
      <c r="I411" s="870"/>
      <c r="J411" s="870"/>
      <c r="K411" s="871"/>
    </row>
    <row r="412" spans="1:11" x14ac:dyDescent="0.25">
      <c r="A412" s="869"/>
      <c r="B412" s="870"/>
      <c r="C412" s="870"/>
      <c r="D412" s="870"/>
      <c r="E412" s="870"/>
      <c r="F412" s="871"/>
      <c r="G412" s="869"/>
      <c r="H412" s="870"/>
      <c r="I412" s="870"/>
      <c r="J412" s="870"/>
      <c r="K412" s="871"/>
    </row>
    <row r="413" spans="1:11" x14ac:dyDescent="0.25">
      <c r="A413" s="869"/>
      <c r="B413" s="870"/>
      <c r="C413" s="870"/>
      <c r="D413" s="870"/>
      <c r="E413" s="870"/>
      <c r="F413" s="871"/>
      <c r="G413" s="869"/>
      <c r="H413" s="870"/>
      <c r="I413" s="870"/>
      <c r="J413" s="870"/>
      <c r="K413" s="871"/>
    </row>
    <row r="414" spans="1:11" x14ac:dyDescent="0.25">
      <c r="A414" s="869"/>
      <c r="B414" s="870"/>
      <c r="C414" s="870"/>
      <c r="D414" s="870"/>
      <c r="E414" s="870"/>
      <c r="F414" s="871"/>
      <c r="G414" s="869"/>
      <c r="H414" s="870"/>
      <c r="I414" s="870"/>
      <c r="J414" s="870"/>
      <c r="K414" s="871"/>
    </row>
    <row r="415" spans="1:11" x14ac:dyDescent="0.25">
      <c r="A415" s="869"/>
      <c r="B415" s="870"/>
      <c r="C415" s="870"/>
      <c r="D415" s="870"/>
      <c r="E415" s="870"/>
      <c r="F415" s="871"/>
      <c r="G415" s="869"/>
      <c r="H415" s="870"/>
      <c r="I415" s="870"/>
      <c r="J415" s="870"/>
      <c r="K415" s="871"/>
    </row>
    <row r="416" spans="1:11" x14ac:dyDescent="0.25">
      <c r="A416" s="869"/>
      <c r="B416" s="870"/>
      <c r="C416" s="870"/>
      <c r="D416" s="870"/>
      <c r="E416" s="870"/>
      <c r="F416" s="871"/>
      <c r="G416" s="869"/>
      <c r="H416" s="870"/>
      <c r="I416" s="870"/>
      <c r="J416" s="870"/>
      <c r="K416" s="871"/>
    </row>
    <row r="417" spans="1:11" x14ac:dyDescent="0.25">
      <c r="A417" s="869"/>
      <c r="B417" s="870"/>
      <c r="C417" s="870"/>
      <c r="D417" s="870"/>
      <c r="E417" s="870"/>
      <c r="F417" s="871"/>
      <c r="G417" s="869"/>
      <c r="H417" s="870"/>
      <c r="I417" s="870"/>
      <c r="J417" s="870"/>
      <c r="K417" s="871"/>
    </row>
    <row r="418" spans="1:11" x14ac:dyDescent="0.25">
      <c r="A418" s="869"/>
      <c r="B418" s="870"/>
      <c r="C418" s="870"/>
      <c r="D418" s="870"/>
      <c r="E418" s="870"/>
      <c r="F418" s="871"/>
      <c r="G418" s="869"/>
      <c r="H418" s="870"/>
      <c r="I418" s="870"/>
      <c r="J418" s="870"/>
      <c r="K418" s="871"/>
    </row>
    <row r="419" spans="1:11" x14ac:dyDescent="0.25">
      <c r="A419" s="869"/>
      <c r="B419" s="870"/>
      <c r="C419" s="870"/>
      <c r="D419" s="870"/>
      <c r="E419" s="870"/>
      <c r="F419" s="871"/>
      <c r="G419" s="869"/>
      <c r="H419" s="870"/>
      <c r="I419" s="870"/>
      <c r="J419" s="870"/>
      <c r="K419" s="871"/>
    </row>
    <row r="420" spans="1:11" ht="15.75" thickBot="1" x14ac:dyDescent="0.3">
      <c r="A420" s="869"/>
      <c r="B420" s="870"/>
      <c r="C420" s="870"/>
      <c r="D420" s="870"/>
      <c r="E420" s="870"/>
      <c r="F420" s="871"/>
      <c r="G420" s="869"/>
      <c r="H420" s="870"/>
      <c r="I420" s="870"/>
      <c r="J420" s="870"/>
      <c r="K420" s="871"/>
    </row>
    <row r="421" spans="1:11" x14ac:dyDescent="0.25">
      <c r="A421" s="1007" t="s">
        <v>1321</v>
      </c>
      <c r="B421" s="1013"/>
      <c r="C421" s="1013"/>
      <c r="D421" s="1013"/>
      <c r="E421" s="1013"/>
      <c r="F421" s="1014"/>
      <c r="G421" s="1007" t="s">
        <v>1322</v>
      </c>
      <c r="H421" s="1013"/>
      <c r="I421" s="1013"/>
      <c r="J421" s="1013"/>
      <c r="K421" s="1014"/>
    </row>
    <row r="422" spans="1:11" ht="25.5" customHeight="1" thickBot="1" x14ac:dyDescent="0.3">
      <c r="A422" s="1015"/>
      <c r="B422" s="1016"/>
      <c r="C422" s="1016"/>
      <c r="D422" s="1016"/>
      <c r="E422" s="1016"/>
      <c r="F422" s="1017"/>
      <c r="G422" s="1015"/>
      <c r="H422" s="1016"/>
      <c r="I422" s="1016"/>
      <c r="J422" s="1016"/>
      <c r="K422" s="1017"/>
    </row>
    <row r="423" spans="1:11" x14ac:dyDescent="0.25">
      <c r="A423" s="884" t="s">
        <v>503</v>
      </c>
      <c r="B423" s="885"/>
      <c r="C423" s="885"/>
      <c r="D423" s="885"/>
      <c r="E423" s="885"/>
      <c r="F423" s="886"/>
      <c r="G423" s="884" t="s">
        <v>504</v>
      </c>
      <c r="H423" s="885"/>
      <c r="I423" s="885"/>
      <c r="J423" s="885"/>
      <c r="K423" s="886"/>
    </row>
    <row r="424" spans="1:11" x14ac:dyDescent="0.25">
      <c r="A424" s="869"/>
      <c r="B424" s="870"/>
      <c r="C424" s="870"/>
      <c r="D424" s="870"/>
      <c r="E424" s="870"/>
      <c r="F424" s="871"/>
      <c r="G424" s="869"/>
      <c r="H424" s="870"/>
      <c r="I424" s="870"/>
      <c r="J424" s="870"/>
      <c r="K424" s="871"/>
    </row>
    <row r="425" spans="1:11" x14ac:dyDescent="0.25">
      <c r="A425" s="869"/>
      <c r="B425" s="870"/>
      <c r="C425" s="870"/>
      <c r="D425" s="870"/>
      <c r="E425" s="870"/>
      <c r="F425" s="871"/>
      <c r="G425" s="869"/>
      <c r="H425" s="870"/>
      <c r="I425" s="870"/>
      <c r="J425" s="870"/>
      <c r="K425" s="871"/>
    </row>
    <row r="426" spans="1:11" x14ac:dyDescent="0.25">
      <c r="A426" s="869"/>
      <c r="B426" s="870"/>
      <c r="C426" s="870"/>
      <c r="D426" s="870"/>
      <c r="E426" s="870"/>
      <c r="F426" s="871"/>
      <c r="G426" s="869"/>
      <c r="H426" s="870"/>
      <c r="I426" s="870"/>
      <c r="J426" s="870"/>
      <c r="K426" s="871"/>
    </row>
    <row r="427" spans="1:11" x14ac:dyDescent="0.25">
      <c r="A427" s="869"/>
      <c r="B427" s="870"/>
      <c r="C427" s="870"/>
      <c r="D427" s="870"/>
      <c r="E427" s="870"/>
      <c r="F427" s="871"/>
      <c r="G427" s="869"/>
      <c r="H427" s="870"/>
      <c r="I427" s="870"/>
      <c r="J427" s="870"/>
      <c r="K427" s="871"/>
    </row>
    <row r="428" spans="1:11" x14ac:dyDescent="0.25">
      <c r="A428" s="869"/>
      <c r="B428" s="870"/>
      <c r="C428" s="870"/>
      <c r="D428" s="870"/>
      <c r="E428" s="870"/>
      <c r="F428" s="871"/>
      <c r="G428" s="869"/>
      <c r="H428" s="870"/>
      <c r="I428" s="870"/>
      <c r="J428" s="870"/>
      <c r="K428" s="871"/>
    </row>
    <row r="429" spans="1:11" x14ac:dyDescent="0.25">
      <c r="A429" s="869"/>
      <c r="B429" s="870"/>
      <c r="C429" s="870"/>
      <c r="D429" s="870"/>
      <c r="E429" s="870"/>
      <c r="F429" s="871"/>
      <c r="G429" s="869"/>
      <c r="H429" s="870"/>
      <c r="I429" s="870"/>
      <c r="J429" s="870"/>
      <c r="K429" s="871"/>
    </row>
    <row r="430" spans="1:11" x14ac:dyDescent="0.25">
      <c r="A430" s="869"/>
      <c r="B430" s="870"/>
      <c r="C430" s="870"/>
      <c r="D430" s="870"/>
      <c r="E430" s="870"/>
      <c r="F430" s="871"/>
      <c r="G430" s="869"/>
      <c r="H430" s="870"/>
      <c r="I430" s="870"/>
      <c r="J430" s="870"/>
      <c r="K430" s="871"/>
    </row>
    <row r="431" spans="1:11" x14ac:dyDescent="0.25">
      <c r="A431" s="869"/>
      <c r="B431" s="870"/>
      <c r="C431" s="870"/>
      <c r="D431" s="870"/>
      <c r="E431" s="870"/>
      <c r="F431" s="871"/>
      <c r="G431" s="869"/>
      <c r="H431" s="870"/>
      <c r="I431" s="870"/>
      <c r="J431" s="870"/>
      <c r="K431" s="871"/>
    </row>
    <row r="432" spans="1:11" x14ac:dyDescent="0.25">
      <c r="A432" s="869"/>
      <c r="B432" s="870"/>
      <c r="C432" s="870"/>
      <c r="D432" s="870"/>
      <c r="E432" s="870"/>
      <c r="F432" s="871"/>
      <c r="G432" s="869"/>
      <c r="H432" s="870"/>
      <c r="I432" s="870"/>
      <c r="J432" s="870"/>
      <c r="K432" s="871"/>
    </row>
    <row r="433" spans="1:11" x14ac:dyDescent="0.25">
      <c r="A433" s="869"/>
      <c r="B433" s="870"/>
      <c r="C433" s="870"/>
      <c r="D433" s="870"/>
      <c r="E433" s="870"/>
      <c r="F433" s="871"/>
      <c r="G433" s="869"/>
      <c r="H433" s="870"/>
      <c r="I433" s="870"/>
      <c r="J433" s="870"/>
      <c r="K433" s="871"/>
    </row>
    <row r="434" spans="1:11" x14ac:dyDescent="0.25">
      <c r="A434" s="869"/>
      <c r="B434" s="870"/>
      <c r="C434" s="870"/>
      <c r="D434" s="870"/>
      <c r="E434" s="870"/>
      <c r="F434" s="871"/>
      <c r="G434" s="869"/>
      <c r="H434" s="870"/>
      <c r="I434" s="870"/>
      <c r="J434" s="870"/>
      <c r="K434" s="871"/>
    </row>
    <row r="435" spans="1:11" x14ac:dyDescent="0.25">
      <c r="A435" s="869"/>
      <c r="B435" s="870"/>
      <c r="C435" s="870"/>
      <c r="D435" s="870"/>
      <c r="E435" s="870"/>
      <c r="F435" s="871"/>
      <c r="G435" s="869"/>
      <c r="H435" s="870"/>
      <c r="I435" s="870"/>
      <c r="J435" s="870"/>
      <c r="K435" s="871"/>
    </row>
    <row r="436" spans="1:11" ht="15.75" thickBot="1" x14ac:dyDescent="0.3">
      <c r="A436" s="869"/>
      <c r="B436" s="870"/>
      <c r="C436" s="870"/>
      <c r="D436" s="870"/>
      <c r="E436" s="870"/>
      <c r="F436" s="871"/>
      <c r="G436" s="869"/>
      <c r="H436" s="870"/>
      <c r="I436" s="870"/>
      <c r="J436" s="870"/>
      <c r="K436" s="871"/>
    </row>
    <row r="437" spans="1:11" x14ac:dyDescent="0.25">
      <c r="A437" s="1007" t="s">
        <v>1014</v>
      </c>
      <c r="B437" s="1013"/>
      <c r="C437" s="1013"/>
      <c r="D437" s="1013"/>
      <c r="E437" s="1013"/>
      <c r="F437" s="1014"/>
      <c r="G437" s="1007" t="s">
        <v>1016</v>
      </c>
      <c r="H437" s="1013"/>
      <c r="I437" s="1013"/>
      <c r="J437" s="1013"/>
      <c r="K437" s="1014"/>
    </row>
    <row r="438" spans="1:11" ht="15.75" thickBot="1" x14ac:dyDescent="0.3">
      <c r="A438" s="1015"/>
      <c r="B438" s="1016"/>
      <c r="C438" s="1016"/>
      <c r="D438" s="1016"/>
      <c r="E438" s="1016"/>
      <c r="F438" s="1017"/>
      <c r="G438" s="1015"/>
      <c r="H438" s="1016"/>
      <c r="I438" s="1016"/>
      <c r="J438" s="1016"/>
      <c r="K438" s="1017"/>
    </row>
    <row r="439" spans="1:11" ht="15.75" hidden="1" thickBot="1" x14ac:dyDescent="0.3">
      <c r="A439" s="884" t="s">
        <v>503</v>
      </c>
      <c r="B439" s="885"/>
      <c r="C439" s="885"/>
      <c r="D439" s="885"/>
      <c r="E439" s="885"/>
      <c r="F439" s="886"/>
      <c r="G439" s="884" t="s">
        <v>504</v>
      </c>
      <c r="H439" s="885"/>
      <c r="I439" s="885"/>
      <c r="J439" s="885"/>
      <c r="K439" s="886"/>
    </row>
    <row r="440" spans="1:11" ht="15.75" hidden="1" thickBot="1" x14ac:dyDescent="0.3">
      <c r="A440" s="869"/>
      <c r="B440" s="870"/>
      <c r="C440" s="870"/>
      <c r="D440" s="870"/>
      <c r="E440" s="870"/>
      <c r="F440" s="871"/>
      <c r="G440" s="869"/>
      <c r="H440" s="870"/>
      <c r="I440" s="870"/>
      <c r="J440" s="870"/>
      <c r="K440" s="871"/>
    </row>
    <row r="441" spans="1:11" ht="15.75" hidden="1" thickBot="1" x14ac:dyDescent="0.3">
      <c r="A441" s="869"/>
      <c r="B441" s="870"/>
      <c r="C441" s="870"/>
      <c r="D441" s="870"/>
      <c r="E441" s="870"/>
      <c r="F441" s="871"/>
      <c r="G441" s="869"/>
      <c r="H441" s="870"/>
      <c r="I441" s="870"/>
      <c r="J441" s="870"/>
      <c r="K441" s="871"/>
    </row>
    <row r="442" spans="1:11" ht="15.75" hidden="1" thickBot="1" x14ac:dyDescent="0.3">
      <c r="A442" s="869"/>
      <c r="B442" s="870"/>
      <c r="C442" s="870"/>
      <c r="D442" s="870"/>
      <c r="E442" s="870"/>
      <c r="F442" s="871"/>
      <c r="G442" s="869"/>
      <c r="H442" s="870"/>
      <c r="I442" s="870"/>
      <c r="J442" s="870"/>
      <c r="K442" s="871"/>
    </row>
    <row r="443" spans="1:11" ht="15.75" hidden="1" thickBot="1" x14ac:dyDescent="0.3">
      <c r="A443" s="869"/>
      <c r="B443" s="870"/>
      <c r="C443" s="870"/>
      <c r="D443" s="870"/>
      <c r="E443" s="870"/>
      <c r="F443" s="871"/>
      <c r="G443" s="869"/>
      <c r="H443" s="870"/>
      <c r="I443" s="870"/>
      <c r="J443" s="870"/>
      <c r="K443" s="871"/>
    </row>
    <row r="444" spans="1:11" ht="15.75" hidden="1" thickBot="1" x14ac:dyDescent="0.3">
      <c r="A444" s="869"/>
      <c r="B444" s="870"/>
      <c r="C444" s="870"/>
      <c r="D444" s="870"/>
      <c r="E444" s="870"/>
      <c r="F444" s="871"/>
      <c r="G444" s="869"/>
      <c r="H444" s="870"/>
      <c r="I444" s="870"/>
      <c r="J444" s="870"/>
      <c r="K444" s="871"/>
    </row>
    <row r="445" spans="1:11" ht="15.75" hidden="1" thickBot="1" x14ac:dyDescent="0.3">
      <c r="A445" s="869"/>
      <c r="B445" s="870"/>
      <c r="C445" s="870"/>
      <c r="D445" s="870"/>
      <c r="E445" s="870"/>
      <c r="F445" s="871"/>
      <c r="G445" s="869"/>
      <c r="H445" s="870"/>
      <c r="I445" s="870"/>
      <c r="J445" s="870"/>
      <c r="K445" s="871"/>
    </row>
    <row r="446" spans="1:11" ht="15.75" hidden="1" thickBot="1" x14ac:dyDescent="0.3">
      <c r="A446" s="869"/>
      <c r="B446" s="870"/>
      <c r="C446" s="870"/>
      <c r="D446" s="870"/>
      <c r="E446" s="870"/>
      <c r="F446" s="871"/>
      <c r="G446" s="869"/>
      <c r="H446" s="870"/>
      <c r="I446" s="870"/>
      <c r="J446" s="870"/>
      <c r="K446" s="871"/>
    </row>
    <row r="447" spans="1:11" ht="15.75" hidden="1" thickBot="1" x14ac:dyDescent="0.3">
      <c r="A447" s="869"/>
      <c r="B447" s="870"/>
      <c r="C447" s="870"/>
      <c r="D447" s="870"/>
      <c r="E447" s="870"/>
      <c r="F447" s="871"/>
      <c r="G447" s="869"/>
      <c r="H447" s="870"/>
      <c r="I447" s="870"/>
      <c r="J447" s="870"/>
      <c r="K447" s="871"/>
    </row>
    <row r="448" spans="1:11" ht="15.75" hidden="1" thickBot="1" x14ac:dyDescent="0.3">
      <c r="A448" s="869"/>
      <c r="B448" s="870"/>
      <c r="C448" s="870"/>
      <c r="D448" s="870"/>
      <c r="E448" s="870"/>
      <c r="F448" s="871"/>
      <c r="G448" s="869"/>
      <c r="H448" s="870"/>
      <c r="I448" s="870"/>
      <c r="J448" s="870"/>
      <c r="K448" s="871"/>
    </row>
    <row r="449" spans="1:11" ht="15.75" hidden="1" thickBot="1" x14ac:dyDescent="0.3">
      <c r="A449" s="869"/>
      <c r="B449" s="870"/>
      <c r="C449" s="870"/>
      <c r="D449" s="870"/>
      <c r="E449" s="870"/>
      <c r="F449" s="871"/>
      <c r="G449" s="869"/>
      <c r="H449" s="870"/>
      <c r="I449" s="870"/>
      <c r="J449" s="870"/>
      <c r="K449" s="871"/>
    </row>
    <row r="450" spans="1:11" ht="15.75" hidden="1" thickBot="1" x14ac:dyDescent="0.3">
      <c r="A450" s="869"/>
      <c r="B450" s="870"/>
      <c r="C450" s="870"/>
      <c r="D450" s="870"/>
      <c r="E450" s="870"/>
      <c r="F450" s="871"/>
      <c r="G450" s="869"/>
      <c r="H450" s="870"/>
      <c r="I450" s="870"/>
      <c r="J450" s="870"/>
      <c r="K450" s="871"/>
    </row>
    <row r="451" spans="1:11" ht="15.75" hidden="1" thickBot="1" x14ac:dyDescent="0.3">
      <c r="A451" s="869"/>
      <c r="B451" s="870"/>
      <c r="C451" s="870"/>
      <c r="D451" s="870"/>
      <c r="E451" s="870"/>
      <c r="F451" s="871"/>
      <c r="G451" s="869"/>
      <c r="H451" s="870"/>
      <c r="I451" s="870"/>
      <c r="J451" s="870"/>
      <c r="K451" s="871"/>
    </row>
    <row r="452" spans="1:11" ht="15.75" hidden="1" thickBot="1" x14ac:dyDescent="0.3">
      <c r="A452" s="869"/>
      <c r="B452" s="870"/>
      <c r="C452" s="870"/>
      <c r="D452" s="870"/>
      <c r="E452" s="870"/>
      <c r="F452" s="871"/>
      <c r="G452" s="869"/>
      <c r="H452" s="870"/>
      <c r="I452" s="870"/>
      <c r="J452" s="870"/>
      <c r="K452" s="871"/>
    </row>
    <row r="453" spans="1:11" ht="15.75" hidden="1" thickBot="1" x14ac:dyDescent="0.3">
      <c r="A453" s="1007" t="s">
        <v>601</v>
      </c>
      <c r="B453" s="1013"/>
      <c r="C453" s="1013"/>
      <c r="D453" s="1013"/>
      <c r="E453" s="1013"/>
      <c r="F453" s="1014"/>
      <c r="G453" s="1007" t="s">
        <v>727</v>
      </c>
      <c r="H453" s="1013"/>
      <c r="I453" s="1013"/>
      <c r="J453" s="1013"/>
      <c r="K453" s="1014"/>
    </row>
    <row r="454" spans="1:11" ht="15.75" hidden="1" thickBot="1" x14ac:dyDescent="0.3">
      <c r="A454" s="1015"/>
      <c r="B454" s="1016"/>
      <c r="C454" s="1016"/>
      <c r="D454" s="1016"/>
      <c r="E454" s="1016"/>
      <c r="F454" s="1017"/>
      <c r="G454" s="1015"/>
      <c r="H454" s="1016"/>
      <c r="I454" s="1016"/>
      <c r="J454" s="1016"/>
      <c r="K454" s="1017"/>
    </row>
    <row r="455" spans="1:11" x14ac:dyDescent="0.25">
      <c r="A455" s="884" t="s">
        <v>503</v>
      </c>
      <c r="B455" s="885"/>
      <c r="C455" s="885"/>
      <c r="D455" s="885"/>
      <c r="E455" s="885"/>
      <c r="F455" s="886"/>
      <c r="G455" s="884" t="s">
        <v>504</v>
      </c>
      <c r="H455" s="885"/>
      <c r="I455" s="885"/>
      <c r="J455" s="885"/>
      <c r="K455" s="886"/>
    </row>
    <row r="456" spans="1:11" x14ac:dyDescent="0.25">
      <c r="A456" s="869"/>
      <c r="B456" s="870"/>
      <c r="C456" s="870"/>
      <c r="D456" s="870"/>
      <c r="E456" s="870"/>
      <c r="F456" s="871"/>
      <c r="G456" s="869"/>
      <c r="H456" s="870"/>
      <c r="I456" s="870"/>
      <c r="J456" s="870"/>
      <c r="K456" s="871"/>
    </row>
    <row r="457" spans="1:11" x14ac:dyDescent="0.25">
      <c r="A457" s="869"/>
      <c r="B457" s="870"/>
      <c r="C457" s="870"/>
      <c r="D457" s="870"/>
      <c r="E457" s="870"/>
      <c r="F457" s="871"/>
      <c r="G457" s="869"/>
      <c r="H457" s="870"/>
      <c r="I457" s="870"/>
      <c r="J457" s="870"/>
      <c r="K457" s="871"/>
    </row>
    <row r="458" spans="1:11" x14ac:dyDescent="0.25">
      <c r="A458" s="869"/>
      <c r="B458" s="870"/>
      <c r="C458" s="870"/>
      <c r="D458" s="870"/>
      <c r="E458" s="870"/>
      <c r="F458" s="871"/>
      <c r="G458" s="869"/>
      <c r="H458" s="870"/>
      <c r="I458" s="870"/>
      <c r="J458" s="870"/>
      <c r="K458" s="871"/>
    </row>
    <row r="459" spans="1:11" x14ac:dyDescent="0.25">
      <c r="A459" s="869"/>
      <c r="B459" s="870"/>
      <c r="C459" s="870"/>
      <c r="D459" s="870"/>
      <c r="E459" s="870"/>
      <c r="F459" s="871"/>
      <c r="G459" s="869"/>
      <c r="H459" s="870"/>
      <c r="I459" s="870"/>
      <c r="J459" s="870"/>
      <c r="K459" s="871"/>
    </row>
    <row r="460" spans="1:11" x14ac:dyDescent="0.25">
      <c r="A460" s="869"/>
      <c r="B460" s="870"/>
      <c r="C460" s="870"/>
      <c r="D460" s="870"/>
      <c r="E460" s="870"/>
      <c r="F460" s="871"/>
      <c r="G460" s="869"/>
      <c r="H460" s="870"/>
      <c r="I460" s="870"/>
      <c r="J460" s="870"/>
      <c r="K460" s="871"/>
    </row>
    <row r="461" spans="1:11" x14ac:dyDescent="0.25">
      <c r="A461" s="869"/>
      <c r="B461" s="870"/>
      <c r="C461" s="870"/>
      <c r="D461" s="870"/>
      <c r="E461" s="870"/>
      <c r="F461" s="871"/>
      <c r="G461" s="869"/>
      <c r="H461" s="870"/>
      <c r="I461" s="870"/>
      <c r="J461" s="870"/>
      <c r="K461" s="871"/>
    </row>
    <row r="462" spans="1:11" x14ac:dyDescent="0.25">
      <c r="A462" s="869"/>
      <c r="B462" s="870"/>
      <c r="C462" s="870"/>
      <c r="D462" s="870"/>
      <c r="E462" s="870"/>
      <c r="F462" s="871"/>
      <c r="G462" s="869"/>
      <c r="H462" s="870"/>
      <c r="I462" s="870"/>
      <c r="J462" s="870"/>
      <c r="K462" s="871"/>
    </row>
    <row r="463" spans="1:11" x14ac:dyDescent="0.25">
      <c r="A463" s="869"/>
      <c r="B463" s="870"/>
      <c r="C463" s="870"/>
      <c r="D463" s="870"/>
      <c r="E463" s="870"/>
      <c r="F463" s="871"/>
      <c r="G463" s="869"/>
      <c r="H463" s="870"/>
      <c r="I463" s="870"/>
      <c r="J463" s="870"/>
      <c r="K463" s="871"/>
    </row>
    <row r="464" spans="1:11" x14ac:dyDescent="0.25">
      <c r="A464" s="869"/>
      <c r="B464" s="870"/>
      <c r="C464" s="870"/>
      <c r="D464" s="870"/>
      <c r="E464" s="870"/>
      <c r="F464" s="871"/>
      <c r="G464" s="869"/>
      <c r="H464" s="870"/>
      <c r="I464" s="870"/>
      <c r="J464" s="870"/>
      <c r="K464" s="871"/>
    </row>
    <row r="465" spans="1:11" x14ac:dyDescent="0.25">
      <c r="A465" s="869"/>
      <c r="B465" s="870"/>
      <c r="C465" s="870"/>
      <c r="D465" s="870"/>
      <c r="E465" s="870"/>
      <c r="F465" s="871"/>
      <c r="G465" s="869"/>
      <c r="H465" s="870"/>
      <c r="I465" s="870"/>
      <c r="J465" s="870"/>
      <c r="K465" s="871"/>
    </row>
    <row r="466" spans="1:11" x14ac:dyDescent="0.25">
      <c r="A466" s="869"/>
      <c r="B466" s="870"/>
      <c r="C466" s="870"/>
      <c r="D466" s="870"/>
      <c r="E466" s="870"/>
      <c r="F466" s="871"/>
      <c r="G466" s="869"/>
      <c r="H466" s="870"/>
      <c r="I466" s="870"/>
      <c r="J466" s="870"/>
      <c r="K466" s="871"/>
    </row>
    <row r="467" spans="1:11" x14ac:dyDescent="0.25">
      <c r="A467" s="869"/>
      <c r="B467" s="870"/>
      <c r="C467" s="870"/>
      <c r="D467" s="870"/>
      <c r="E467" s="870"/>
      <c r="F467" s="871"/>
      <c r="G467" s="869"/>
      <c r="H467" s="870"/>
      <c r="I467" s="870"/>
      <c r="J467" s="870"/>
      <c r="K467" s="871"/>
    </row>
    <row r="468" spans="1:11" ht="15.75" thickBot="1" x14ac:dyDescent="0.3">
      <c r="A468" s="869"/>
      <c r="B468" s="870"/>
      <c r="C468" s="870"/>
      <c r="D468" s="870"/>
      <c r="E468" s="870"/>
      <c r="F468" s="871"/>
      <c r="G468" s="869"/>
      <c r="H468" s="870"/>
      <c r="I468" s="870"/>
      <c r="J468" s="870"/>
      <c r="K468" s="871"/>
    </row>
    <row r="469" spans="1:11" x14ac:dyDescent="0.25">
      <c r="A469" s="1007" t="s">
        <v>1167</v>
      </c>
      <c r="B469" s="1013"/>
      <c r="C469" s="1013"/>
      <c r="D469" s="1013"/>
      <c r="E469" s="1013"/>
      <c r="F469" s="1014"/>
      <c r="G469" s="1007" t="s">
        <v>1323</v>
      </c>
      <c r="H469" s="1013"/>
      <c r="I469" s="1013"/>
      <c r="J469" s="1013"/>
      <c r="K469" s="1014"/>
    </row>
    <row r="470" spans="1:11" ht="29.25" customHeight="1" thickBot="1" x14ac:dyDescent="0.3">
      <c r="A470" s="1015"/>
      <c r="B470" s="1016"/>
      <c r="C470" s="1016"/>
      <c r="D470" s="1016"/>
      <c r="E470" s="1016"/>
      <c r="F470" s="1017"/>
      <c r="G470" s="1015"/>
      <c r="H470" s="1016"/>
      <c r="I470" s="1016"/>
      <c r="J470" s="1016"/>
      <c r="K470" s="1017"/>
    </row>
    <row r="471" spans="1:11" x14ac:dyDescent="0.25">
      <c r="A471" s="884" t="s">
        <v>503</v>
      </c>
      <c r="B471" s="885"/>
      <c r="C471" s="885"/>
      <c r="D471" s="885"/>
      <c r="E471" s="885"/>
      <c r="F471" s="886"/>
      <c r="G471" s="884" t="s">
        <v>504</v>
      </c>
      <c r="H471" s="885"/>
      <c r="I471" s="885"/>
      <c r="J471" s="885"/>
      <c r="K471" s="886"/>
    </row>
    <row r="472" spans="1:11" x14ac:dyDescent="0.25">
      <c r="A472" s="869"/>
      <c r="B472" s="870"/>
      <c r="C472" s="870"/>
      <c r="D472" s="870"/>
      <c r="E472" s="870"/>
      <c r="F472" s="871"/>
      <c r="G472" s="869"/>
      <c r="H472" s="870"/>
      <c r="I472" s="870"/>
      <c r="J472" s="870"/>
      <c r="K472" s="871"/>
    </row>
    <row r="473" spans="1:11" x14ac:dyDescent="0.25">
      <c r="A473" s="869"/>
      <c r="B473" s="870"/>
      <c r="C473" s="870"/>
      <c r="D473" s="870"/>
      <c r="E473" s="870"/>
      <c r="F473" s="871"/>
      <c r="G473" s="869"/>
      <c r="H473" s="870"/>
      <c r="I473" s="870"/>
      <c r="J473" s="870"/>
      <c r="K473" s="871"/>
    </row>
    <row r="474" spans="1:11" x14ac:dyDescent="0.25">
      <c r="A474" s="869"/>
      <c r="B474" s="870"/>
      <c r="C474" s="870"/>
      <c r="D474" s="870"/>
      <c r="E474" s="870"/>
      <c r="F474" s="871"/>
      <c r="G474" s="869"/>
      <c r="H474" s="870"/>
      <c r="I474" s="870"/>
      <c r="J474" s="870"/>
      <c r="K474" s="871"/>
    </row>
    <row r="475" spans="1:11" x14ac:dyDescent="0.25">
      <c r="A475" s="869"/>
      <c r="B475" s="870"/>
      <c r="C475" s="870"/>
      <c r="D475" s="870"/>
      <c r="E475" s="870"/>
      <c r="F475" s="871"/>
      <c r="G475" s="869"/>
      <c r="H475" s="870"/>
      <c r="I475" s="870"/>
      <c r="J475" s="870"/>
      <c r="K475" s="871"/>
    </row>
    <row r="476" spans="1:11" x14ac:dyDescent="0.25">
      <c r="A476" s="869"/>
      <c r="B476" s="870"/>
      <c r="C476" s="870"/>
      <c r="D476" s="870"/>
      <c r="E476" s="870"/>
      <c r="F476" s="871"/>
      <c r="G476" s="869"/>
      <c r="H476" s="870"/>
      <c r="I476" s="870"/>
      <c r="J476" s="870"/>
      <c r="K476" s="871"/>
    </row>
    <row r="477" spans="1:11" x14ac:dyDescent="0.25">
      <c r="A477" s="869"/>
      <c r="B477" s="870"/>
      <c r="C477" s="870"/>
      <c r="D477" s="870"/>
      <c r="E477" s="870"/>
      <c r="F477" s="871"/>
      <c r="G477" s="869"/>
      <c r="H477" s="870"/>
      <c r="I477" s="870"/>
      <c r="J477" s="870"/>
      <c r="K477" s="871"/>
    </row>
    <row r="478" spans="1:11" x14ac:dyDescent="0.25">
      <c r="A478" s="869"/>
      <c r="B478" s="870"/>
      <c r="C478" s="870"/>
      <c r="D478" s="870"/>
      <c r="E478" s="870"/>
      <c r="F478" s="871"/>
      <c r="G478" s="869"/>
      <c r="H478" s="870"/>
      <c r="I478" s="870"/>
      <c r="J478" s="870"/>
      <c r="K478" s="871"/>
    </row>
    <row r="479" spans="1:11" x14ac:dyDescent="0.25">
      <c r="A479" s="869"/>
      <c r="B479" s="870"/>
      <c r="C479" s="870"/>
      <c r="D479" s="870"/>
      <c r="E479" s="870"/>
      <c r="F479" s="871"/>
      <c r="G479" s="869"/>
      <c r="H479" s="870"/>
      <c r="I479" s="870"/>
      <c r="J479" s="870"/>
      <c r="K479" s="871"/>
    </row>
    <row r="480" spans="1:11" x14ac:dyDescent="0.25">
      <c r="A480" s="869"/>
      <c r="B480" s="870"/>
      <c r="C480" s="870"/>
      <c r="D480" s="870"/>
      <c r="E480" s="870"/>
      <c r="F480" s="871"/>
      <c r="G480" s="869"/>
      <c r="H480" s="870"/>
      <c r="I480" s="870"/>
      <c r="J480" s="870"/>
      <c r="K480" s="871"/>
    </row>
    <row r="481" spans="1:11" x14ac:dyDescent="0.25">
      <c r="A481" s="869"/>
      <c r="B481" s="870"/>
      <c r="C481" s="870"/>
      <c r="D481" s="870"/>
      <c r="E481" s="870"/>
      <c r="F481" s="871"/>
      <c r="G481" s="869"/>
      <c r="H481" s="870"/>
      <c r="I481" s="870"/>
      <c r="J481" s="870"/>
      <c r="K481" s="871"/>
    </row>
    <row r="482" spans="1:11" x14ac:dyDescent="0.25">
      <c r="A482" s="869"/>
      <c r="B482" s="870"/>
      <c r="C482" s="870"/>
      <c r="D482" s="870"/>
      <c r="E482" s="870"/>
      <c r="F482" s="871"/>
      <c r="G482" s="869"/>
      <c r="H482" s="870"/>
      <c r="I482" s="870"/>
      <c r="J482" s="870"/>
      <c r="K482" s="871"/>
    </row>
    <row r="483" spans="1:11" x14ac:dyDescent="0.25">
      <c r="A483" s="869"/>
      <c r="B483" s="870"/>
      <c r="C483" s="870"/>
      <c r="D483" s="870"/>
      <c r="E483" s="870"/>
      <c r="F483" s="871"/>
      <c r="G483" s="869"/>
      <c r="H483" s="870"/>
      <c r="I483" s="870"/>
      <c r="J483" s="870"/>
      <c r="K483" s="871"/>
    </row>
    <row r="484" spans="1:11" ht="15.75" thickBot="1" x14ac:dyDescent="0.3">
      <c r="A484" s="869"/>
      <c r="B484" s="870"/>
      <c r="C484" s="870"/>
      <c r="D484" s="870"/>
      <c r="E484" s="870"/>
      <c r="F484" s="871"/>
      <c r="G484" s="869"/>
      <c r="H484" s="870"/>
      <c r="I484" s="870"/>
      <c r="J484" s="870"/>
      <c r="K484" s="871"/>
    </row>
    <row r="485" spans="1:11" x14ac:dyDescent="0.25">
      <c r="A485" s="1007" t="s">
        <v>1168</v>
      </c>
      <c r="B485" s="1013"/>
      <c r="C485" s="1013"/>
      <c r="D485" s="1013"/>
      <c r="E485" s="1013"/>
      <c r="F485" s="1014"/>
      <c r="G485" s="1007" t="s">
        <v>1129</v>
      </c>
      <c r="H485" s="1013"/>
      <c r="I485" s="1013"/>
      <c r="J485" s="1013"/>
      <c r="K485" s="1014"/>
    </row>
    <row r="486" spans="1:11" ht="15.75" thickBot="1" x14ac:dyDescent="0.3">
      <c r="A486" s="1015"/>
      <c r="B486" s="1016"/>
      <c r="C486" s="1016"/>
      <c r="D486" s="1016"/>
      <c r="E486" s="1016"/>
      <c r="F486" s="1017"/>
      <c r="G486" s="1015"/>
      <c r="H486" s="1016"/>
      <c r="I486" s="1016"/>
      <c r="J486" s="1016"/>
      <c r="K486" s="1017"/>
    </row>
    <row r="487" spans="1:11" x14ac:dyDescent="0.25">
      <c r="A487" s="884" t="s">
        <v>503</v>
      </c>
      <c r="B487" s="885"/>
      <c r="C487" s="885"/>
      <c r="D487" s="885"/>
      <c r="E487" s="885"/>
      <c r="F487" s="886"/>
      <c r="G487" s="884" t="s">
        <v>504</v>
      </c>
      <c r="H487" s="885"/>
      <c r="I487" s="885"/>
      <c r="J487" s="885"/>
      <c r="K487" s="886"/>
    </row>
    <row r="488" spans="1:11" x14ac:dyDescent="0.25">
      <c r="A488" s="869"/>
      <c r="B488" s="870"/>
      <c r="C488" s="870"/>
      <c r="D488" s="870"/>
      <c r="E488" s="870"/>
      <c r="F488" s="871"/>
      <c r="G488" s="869"/>
      <c r="H488" s="870"/>
      <c r="I488" s="870"/>
      <c r="J488" s="870"/>
      <c r="K488" s="871"/>
    </row>
    <row r="489" spans="1:11" x14ac:dyDescent="0.25">
      <c r="A489" s="869"/>
      <c r="B489" s="870"/>
      <c r="C489" s="870"/>
      <c r="D489" s="870"/>
      <c r="E489" s="870"/>
      <c r="F489" s="871"/>
      <c r="G489" s="869"/>
      <c r="H489" s="870"/>
      <c r="I489" s="870"/>
      <c r="J489" s="870"/>
      <c r="K489" s="871"/>
    </row>
    <row r="490" spans="1:11" x14ac:dyDescent="0.25">
      <c r="A490" s="869"/>
      <c r="B490" s="870"/>
      <c r="C490" s="870"/>
      <c r="D490" s="870"/>
      <c r="E490" s="870"/>
      <c r="F490" s="871"/>
      <c r="G490" s="869"/>
      <c r="H490" s="870"/>
      <c r="I490" s="870"/>
      <c r="J490" s="870"/>
      <c r="K490" s="871"/>
    </row>
    <row r="491" spans="1:11" x14ac:dyDescent="0.25">
      <c r="A491" s="869"/>
      <c r="B491" s="870"/>
      <c r="C491" s="870"/>
      <c r="D491" s="870"/>
      <c r="E491" s="870"/>
      <c r="F491" s="871"/>
      <c r="G491" s="869"/>
      <c r="H491" s="870"/>
      <c r="I491" s="870"/>
      <c r="J491" s="870"/>
      <c r="K491" s="871"/>
    </row>
    <row r="492" spans="1:11" x14ac:dyDescent="0.25">
      <c r="A492" s="869"/>
      <c r="B492" s="870"/>
      <c r="C492" s="870"/>
      <c r="D492" s="870"/>
      <c r="E492" s="870"/>
      <c r="F492" s="871"/>
      <c r="G492" s="869"/>
      <c r="H492" s="870"/>
      <c r="I492" s="870"/>
      <c r="J492" s="870"/>
      <c r="K492" s="871"/>
    </row>
    <row r="493" spans="1:11" x14ac:dyDescent="0.25">
      <c r="A493" s="869"/>
      <c r="B493" s="870"/>
      <c r="C493" s="870"/>
      <c r="D493" s="870"/>
      <c r="E493" s="870"/>
      <c r="F493" s="871"/>
      <c r="G493" s="869"/>
      <c r="H493" s="870"/>
      <c r="I493" s="870"/>
      <c r="J493" s="870"/>
      <c r="K493" s="871"/>
    </row>
    <row r="494" spans="1:11" x14ac:dyDescent="0.25">
      <c r="A494" s="869"/>
      <c r="B494" s="870"/>
      <c r="C494" s="870"/>
      <c r="D494" s="870"/>
      <c r="E494" s="870"/>
      <c r="F494" s="871"/>
      <c r="G494" s="869"/>
      <c r="H494" s="870"/>
      <c r="I494" s="870"/>
      <c r="J494" s="870"/>
      <c r="K494" s="871"/>
    </row>
    <row r="495" spans="1:11" x14ac:dyDescent="0.25">
      <c r="A495" s="869"/>
      <c r="B495" s="870"/>
      <c r="C495" s="870"/>
      <c r="D495" s="870"/>
      <c r="E495" s="870"/>
      <c r="F495" s="871"/>
      <c r="G495" s="869"/>
      <c r="H495" s="870"/>
      <c r="I495" s="870"/>
      <c r="J495" s="870"/>
      <c r="K495" s="871"/>
    </row>
    <row r="496" spans="1:11" x14ac:dyDescent="0.25">
      <c r="A496" s="869"/>
      <c r="B496" s="870"/>
      <c r="C496" s="870"/>
      <c r="D496" s="870"/>
      <c r="E496" s="870"/>
      <c r="F496" s="871"/>
      <c r="G496" s="869"/>
      <c r="H496" s="870"/>
      <c r="I496" s="870"/>
      <c r="J496" s="870"/>
      <c r="K496" s="871"/>
    </row>
    <row r="497" spans="1:11" x14ac:dyDescent="0.25">
      <c r="A497" s="869"/>
      <c r="B497" s="870"/>
      <c r="C497" s="870"/>
      <c r="D497" s="870"/>
      <c r="E497" s="870"/>
      <c r="F497" s="871"/>
      <c r="G497" s="869"/>
      <c r="H497" s="870"/>
      <c r="I497" s="870"/>
      <c r="J497" s="870"/>
      <c r="K497" s="871"/>
    </row>
    <row r="498" spans="1:11" x14ac:dyDescent="0.25">
      <c r="A498" s="869"/>
      <c r="B498" s="870"/>
      <c r="C498" s="870"/>
      <c r="D498" s="870"/>
      <c r="E498" s="870"/>
      <c r="F498" s="871"/>
      <c r="G498" s="869"/>
      <c r="H498" s="870"/>
      <c r="I498" s="870"/>
      <c r="J498" s="870"/>
      <c r="K498" s="871"/>
    </row>
    <row r="499" spans="1:11" x14ac:dyDescent="0.25">
      <c r="A499" s="869"/>
      <c r="B499" s="870"/>
      <c r="C499" s="870"/>
      <c r="D499" s="870"/>
      <c r="E499" s="870"/>
      <c r="F499" s="871"/>
      <c r="G499" s="869"/>
      <c r="H499" s="870"/>
      <c r="I499" s="870"/>
      <c r="J499" s="870"/>
      <c r="K499" s="871"/>
    </row>
    <row r="500" spans="1:11" ht="15.75" thickBot="1" x14ac:dyDescent="0.3">
      <c r="A500" s="869"/>
      <c r="B500" s="870"/>
      <c r="C500" s="870"/>
      <c r="D500" s="870"/>
      <c r="E500" s="870"/>
      <c r="F500" s="871"/>
      <c r="G500" s="869"/>
      <c r="H500" s="870"/>
      <c r="I500" s="870"/>
      <c r="J500" s="870"/>
      <c r="K500" s="871"/>
    </row>
    <row r="501" spans="1:11" x14ac:dyDescent="0.25">
      <c r="A501" s="1007" t="s">
        <v>1169</v>
      </c>
      <c r="B501" s="1013"/>
      <c r="C501" s="1013"/>
      <c r="D501" s="1013"/>
      <c r="E501" s="1013"/>
      <c r="F501" s="1014"/>
      <c r="G501" s="1007" t="s">
        <v>1170</v>
      </c>
      <c r="H501" s="1013"/>
      <c r="I501" s="1013"/>
      <c r="J501" s="1013"/>
      <c r="K501" s="1014"/>
    </row>
    <row r="502" spans="1:11" ht="15.75" thickBot="1" x14ac:dyDescent="0.3">
      <c r="A502" s="1015"/>
      <c r="B502" s="1016"/>
      <c r="C502" s="1016"/>
      <c r="D502" s="1016"/>
      <c r="E502" s="1016"/>
      <c r="F502" s="1017"/>
      <c r="G502" s="1015"/>
      <c r="H502" s="1016"/>
      <c r="I502" s="1016"/>
      <c r="J502" s="1016"/>
      <c r="K502" s="1017"/>
    </row>
    <row r="503" spans="1:11" x14ac:dyDescent="0.25">
      <c r="A503" s="884" t="s">
        <v>503</v>
      </c>
      <c r="B503" s="885"/>
      <c r="C503" s="885"/>
      <c r="D503" s="885"/>
      <c r="E503" s="885"/>
      <c r="F503" s="886"/>
      <c r="G503" s="884" t="s">
        <v>504</v>
      </c>
      <c r="H503" s="885"/>
      <c r="I503" s="885"/>
      <c r="J503" s="885"/>
      <c r="K503" s="886"/>
    </row>
    <row r="504" spans="1:11" x14ac:dyDescent="0.25">
      <c r="A504" s="869"/>
      <c r="B504" s="870"/>
      <c r="C504" s="870"/>
      <c r="D504" s="870"/>
      <c r="E504" s="870"/>
      <c r="F504" s="871"/>
      <c r="G504" s="869"/>
      <c r="H504" s="870"/>
      <c r="I504" s="870"/>
      <c r="J504" s="870"/>
      <c r="K504" s="871"/>
    </row>
    <row r="505" spans="1:11" x14ac:dyDescent="0.25">
      <c r="A505" s="869"/>
      <c r="B505" s="870"/>
      <c r="C505" s="870"/>
      <c r="D505" s="870"/>
      <c r="E505" s="870"/>
      <c r="F505" s="871"/>
      <c r="G505" s="869"/>
      <c r="H505" s="870"/>
      <c r="I505" s="870"/>
      <c r="J505" s="870"/>
      <c r="K505" s="871"/>
    </row>
    <row r="506" spans="1:11" x14ac:dyDescent="0.25">
      <c r="A506" s="869"/>
      <c r="B506" s="870"/>
      <c r="C506" s="870"/>
      <c r="D506" s="870"/>
      <c r="E506" s="870"/>
      <c r="F506" s="871"/>
      <c r="G506" s="869"/>
      <c r="H506" s="870"/>
      <c r="I506" s="870"/>
      <c r="J506" s="870"/>
      <c r="K506" s="871"/>
    </row>
    <row r="507" spans="1:11" x14ac:dyDescent="0.25">
      <c r="A507" s="869"/>
      <c r="B507" s="870"/>
      <c r="C507" s="870"/>
      <c r="D507" s="870"/>
      <c r="E507" s="870"/>
      <c r="F507" s="871"/>
      <c r="G507" s="869"/>
      <c r="H507" s="870"/>
      <c r="I507" s="870"/>
      <c r="J507" s="870"/>
      <c r="K507" s="871"/>
    </row>
    <row r="508" spans="1:11" x14ac:dyDescent="0.25">
      <c r="A508" s="869"/>
      <c r="B508" s="870"/>
      <c r="C508" s="870"/>
      <c r="D508" s="870"/>
      <c r="E508" s="870"/>
      <c r="F508" s="871"/>
      <c r="G508" s="869"/>
      <c r="H508" s="870"/>
      <c r="I508" s="870"/>
      <c r="J508" s="870"/>
      <c r="K508" s="871"/>
    </row>
    <row r="509" spans="1:11" x14ac:dyDescent="0.25">
      <c r="A509" s="869"/>
      <c r="B509" s="870"/>
      <c r="C509" s="870"/>
      <c r="D509" s="870"/>
      <c r="E509" s="870"/>
      <c r="F509" s="871"/>
      <c r="G509" s="869"/>
      <c r="H509" s="870"/>
      <c r="I509" s="870"/>
      <c r="J509" s="870"/>
      <c r="K509" s="871"/>
    </row>
    <row r="510" spans="1:11" x14ac:dyDescent="0.25">
      <c r="A510" s="869"/>
      <c r="B510" s="870"/>
      <c r="C510" s="870"/>
      <c r="D510" s="870"/>
      <c r="E510" s="870"/>
      <c r="F510" s="871"/>
      <c r="G510" s="869"/>
      <c r="H510" s="870"/>
      <c r="I510" s="870"/>
      <c r="J510" s="870"/>
      <c r="K510" s="871"/>
    </row>
    <row r="511" spans="1:11" x14ac:dyDescent="0.25">
      <c r="A511" s="869"/>
      <c r="B511" s="870"/>
      <c r="C511" s="870"/>
      <c r="D511" s="870"/>
      <c r="E511" s="870"/>
      <c r="F511" s="871"/>
      <c r="G511" s="869"/>
      <c r="H511" s="870"/>
      <c r="I511" s="870"/>
      <c r="J511" s="870"/>
      <c r="K511" s="871"/>
    </row>
    <row r="512" spans="1:11" x14ac:dyDescent="0.25">
      <c r="A512" s="869"/>
      <c r="B512" s="870"/>
      <c r="C512" s="870"/>
      <c r="D512" s="870"/>
      <c r="E512" s="870"/>
      <c r="F512" s="871"/>
      <c r="G512" s="869"/>
      <c r="H512" s="870"/>
      <c r="I512" s="870"/>
      <c r="J512" s="870"/>
      <c r="K512" s="871"/>
    </row>
    <row r="513" spans="1:11" x14ac:dyDescent="0.25">
      <c r="A513" s="869"/>
      <c r="B513" s="870"/>
      <c r="C513" s="870"/>
      <c r="D513" s="870"/>
      <c r="E513" s="870"/>
      <c r="F513" s="871"/>
      <c r="G513" s="869"/>
      <c r="H513" s="870"/>
      <c r="I513" s="870"/>
      <c r="J513" s="870"/>
      <c r="K513" s="871"/>
    </row>
    <row r="514" spans="1:11" x14ac:dyDescent="0.25">
      <c r="A514" s="869"/>
      <c r="B514" s="870"/>
      <c r="C514" s="870"/>
      <c r="D514" s="870"/>
      <c r="E514" s="870"/>
      <c r="F514" s="871"/>
      <c r="G514" s="869"/>
      <c r="H514" s="870"/>
      <c r="I514" s="870"/>
      <c r="J514" s="870"/>
      <c r="K514" s="871"/>
    </row>
    <row r="515" spans="1:11" x14ac:dyDescent="0.25">
      <c r="A515" s="869"/>
      <c r="B515" s="870"/>
      <c r="C515" s="870"/>
      <c r="D515" s="870"/>
      <c r="E515" s="870"/>
      <c r="F515" s="871"/>
      <c r="G515" s="869"/>
      <c r="H515" s="870"/>
      <c r="I515" s="870"/>
      <c r="J515" s="870"/>
      <c r="K515" s="871"/>
    </row>
    <row r="516" spans="1:11" ht="15.75" thickBot="1" x14ac:dyDescent="0.3">
      <c r="A516" s="869"/>
      <c r="B516" s="870"/>
      <c r="C516" s="870"/>
      <c r="D516" s="870"/>
      <c r="E516" s="870"/>
      <c r="F516" s="871"/>
      <c r="G516" s="869"/>
      <c r="H516" s="870"/>
      <c r="I516" s="870"/>
      <c r="J516" s="870"/>
      <c r="K516" s="871"/>
    </row>
    <row r="517" spans="1:11" ht="15" customHeight="1" x14ac:dyDescent="0.25">
      <c r="A517" s="1007" t="s">
        <v>1171</v>
      </c>
      <c r="B517" s="1008"/>
      <c r="C517" s="1008"/>
      <c r="D517" s="1008"/>
      <c r="E517" s="1008"/>
      <c r="F517" s="1009"/>
      <c r="G517" s="1007" t="s">
        <v>1172</v>
      </c>
      <c r="H517" s="1013"/>
      <c r="I517" s="1013"/>
      <c r="J517" s="1013"/>
      <c r="K517" s="1014"/>
    </row>
    <row r="518" spans="1:11" ht="28.5" customHeight="1" thickBot="1" x14ac:dyDescent="0.3">
      <c r="A518" s="1010"/>
      <c r="B518" s="1011"/>
      <c r="C518" s="1011"/>
      <c r="D518" s="1011"/>
      <c r="E518" s="1011"/>
      <c r="F518" s="1012"/>
      <c r="G518" s="1015"/>
      <c r="H518" s="1016"/>
      <c r="I518" s="1016"/>
      <c r="J518" s="1016"/>
      <c r="K518" s="1017"/>
    </row>
    <row r="519" spans="1:11" x14ac:dyDescent="0.25">
      <c r="A519" s="884" t="s">
        <v>503</v>
      </c>
      <c r="B519" s="885"/>
      <c r="C519" s="885"/>
      <c r="D519" s="885"/>
      <c r="E519" s="885"/>
      <c r="F519" s="886"/>
      <c r="G519" s="884" t="s">
        <v>504</v>
      </c>
      <c r="H519" s="885"/>
      <c r="I519" s="885"/>
      <c r="J519" s="885"/>
      <c r="K519" s="886"/>
    </row>
    <row r="520" spans="1:11" x14ac:dyDescent="0.25">
      <c r="A520" s="869"/>
      <c r="B520" s="870"/>
      <c r="C520" s="870"/>
      <c r="D520" s="870"/>
      <c r="E520" s="870"/>
      <c r="F520" s="871"/>
      <c r="G520" s="869"/>
      <c r="H520" s="870"/>
      <c r="I520" s="870"/>
      <c r="J520" s="870"/>
      <c r="K520" s="871"/>
    </row>
    <row r="521" spans="1:11" x14ac:dyDescent="0.25">
      <c r="A521" s="869"/>
      <c r="B521" s="870"/>
      <c r="C521" s="870"/>
      <c r="D521" s="870"/>
      <c r="E521" s="870"/>
      <c r="F521" s="871"/>
      <c r="G521" s="869"/>
      <c r="H521" s="870"/>
      <c r="I521" s="870"/>
      <c r="J521" s="870"/>
      <c r="K521" s="871"/>
    </row>
    <row r="522" spans="1:11" x14ac:dyDescent="0.25">
      <c r="A522" s="869"/>
      <c r="B522" s="870"/>
      <c r="C522" s="870"/>
      <c r="D522" s="870"/>
      <c r="E522" s="870"/>
      <c r="F522" s="871"/>
      <c r="G522" s="869"/>
      <c r="H522" s="870"/>
      <c r="I522" s="870"/>
      <c r="J522" s="870"/>
      <c r="K522" s="871"/>
    </row>
    <row r="523" spans="1:11" x14ac:dyDescent="0.25">
      <c r="A523" s="869"/>
      <c r="B523" s="870"/>
      <c r="C523" s="870"/>
      <c r="D523" s="870"/>
      <c r="E523" s="870"/>
      <c r="F523" s="871"/>
      <c r="G523" s="869"/>
      <c r="H523" s="870"/>
      <c r="I523" s="870"/>
      <c r="J523" s="870"/>
      <c r="K523" s="871"/>
    </row>
    <row r="524" spans="1:11" x14ac:dyDescent="0.25">
      <c r="A524" s="869"/>
      <c r="B524" s="870"/>
      <c r="C524" s="870"/>
      <c r="D524" s="870"/>
      <c r="E524" s="870"/>
      <c r="F524" s="871"/>
      <c r="G524" s="869"/>
      <c r="H524" s="870"/>
      <c r="I524" s="870"/>
      <c r="J524" s="870"/>
      <c r="K524" s="871"/>
    </row>
    <row r="525" spans="1:11" x14ac:dyDescent="0.25">
      <c r="A525" s="869"/>
      <c r="B525" s="870"/>
      <c r="C525" s="870"/>
      <c r="D525" s="870"/>
      <c r="E525" s="870"/>
      <c r="F525" s="871"/>
      <c r="G525" s="869"/>
      <c r="H525" s="870"/>
      <c r="I525" s="870"/>
      <c r="J525" s="870"/>
      <c r="K525" s="871"/>
    </row>
    <row r="526" spans="1:11" x14ac:dyDescent="0.25">
      <c r="A526" s="869"/>
      <c r="B526" s="870"/>
      <c r="C526" s="870"/>
      <c r="D526" s="870"/>
      <c r="E526" s="870"/>
      <c r="F526" s="871"/>
      <c r="G526" s="869"/>
      <c r="H526" s="870"/>
      <c r="I526" s="870"/>
      <c r="J526" s="870"/>
      <c r="K526" s="871"/>
    </row>
    <row r="527" spans="1:11" x14ac:dyDescent="0.25">
      <c r="A527" s="869"/>
      <c r="B527" s="870"/>
      <c r="C527" s="870"/>
      <c r="D527" s="870"/>
      <c r="E527" s="870"/>
      <c r="F527" s="871"/>
      <c r="G527" s="869"/>
      <c r="H527" s="870"/>
      <c r="I527" s="870"/>
      <c r="J527" s="870"/>
      <c r="K527" s="871"/>
    </row>
    <row r="528" spans="1:11" x14ac:dyDescent="0.25">
      <c r="A528" s="869"/>
      <c r="B528" s="870"/>
      <c r="C528" s="870"/>
      <c r="D528" s="870"/>
      <c r="E528" s="870"/>
      <c r="F528" s="871"/>
      <c r="G528" s="869"/>
      <c r="H528" s="870"/>
      <c r="I528" s="870"/>
      <c r="J528" s="870"/>
      <c r="K528" s="871"/>
    </row>
    <row r="529" spans="1:11" x14ac:dyDescent="0.25">
      <c r="A529" s="869"/>
      <c r="B529" s="870"/>
      <c r="C529" s="870"/>
      <c r="D529" s="870"/>
      <c r="E529" s="870"/>
      <c r="F529" s="871"/>
      <c r="G529" s="869"/>
      <c r="H529" s="870"/>
      <c r="I529" s="870"/>
      <c r="J529" s="870"/>
      <c r="K529" s="871"/>
    </row>
    <row r="530" spans="1:11" x14ac:dyDescent="0.25">
      <c r="A530" s="869"/>
      <c r="B530" s="870"/>
      <c r="C530" s="870"/>
      <c r="D530" s="870"/>
      <c r="E530" s="870"/>
      <c r="F530" s="871"/>
      <c r="G530" s="869"/>
      <c r="H530" s="870"/>
      <c r="I530" s="870"/>
      <c r="J530" s="870"/>
      <c r="K530" s="871"/>
    </row>
    <row r="531" spans="1:11" x14ac:dyDescent="0.25">
      <c r="A531" s="869"/>
      <c r="B531" s="870"/>
      <c r="C531" s="870"/>
      <c r="D531" s="870"/>
      <c r="E531" s="870"/>
      <c r="F531" s="871"/>
      <c r="G531" s="869"/>
      <c r="H531" s="870"/>
      <c r="I531" s="870"/>
      <c r="J531" s="870"/>
      <c r="K531" s="871"/>
    </row>
    <row r="532" spans="1:11" ht="15.75" thickBot="1" x14ac:dyDescent="0.3">
      <c r="A532" s="869"/>
      <c r="B532" s="870"/>
      <c r="C532" s="870"/>
      <c r="D532" s="870"/>
      <c r="E532" s="870"/>
      <c r="F532" s="871"/>
      <c r="G532" s="869"/>
      <c r="H532" s="870"/>
      <c r="I532" s="870"/>
      <c r="J532" s="870"/>
      <c r="K532" s="871"/>
    </row>
    <row r="533" spans="1:11" ht="15" customHeight="1" x14ac:dyDescent="0.25">
      <c r="A533" s="1007" t="s">
        <v>1173</v>
      </c>
      <c r="B533" s="1008"/>
      <c r="C533" s="1008"/>
      <c r="D533" s="1008"/>
      <c r="E533" s="1008"/>
      <c r="F533" s="1009"/>
      <c r="G533" s="1007" t="s">
        <v>1174</v>
      </c>
      <c r="H533" s="1013"/>
      <c r="I533" s="1013"/>
      <c r="J533" s="1013"/>
      <c r="K533" s="1014"/>
    </row>
    <row r="534" spans="1:11" ht="15.75" thickBot="1" x14ac:dyDescent="0.3">
      <c r="A534" s="1010"/>
      <c r="B534" s="1011"/>
      <c r="C534" s="1011"/>
      <c r="D534" s="1011"/>
      <c r="E534" s="1011"/>
      <c r="F534" s="1012"/>
      <c r="G534" s="1015"/>
      <c r="H534" s="1016"/>
      <c r="I534" s="1016"/>
      <c r="J534" s="1016"/>
      <c r="K534" s="1017"/>
    </row>
    <row r="535" spans="1:11" x14ac:dyDescent="0.25">
      <c r="A535" s="884" t="s">
        <v>503</v>
      </c>
      <c r="B535" s="885"/>
      <c r="C535" s="885"/>
      <c r="D535" s="885"/>
      <c r="E535" s="885"/>
      <c r="F535" s="886"/>
      <c r="G535" s="884" t="s">
        <v>504</v>
      </c>
      <c r="H535" s="885"/>
      <c r="I535" s="885"/>
      <c r="J535" s="885"/>
      <c r="K535" s="886"/>
    </row>
    <row r="536" spans="1:11" x14ac:dyDescent="0.25">
      <c r="A536" s="869"/>
      <c r="B536" s="870"/>
      <c r="C536" s="870"/>
      <c r="D536" s="870"/>
      <c r="E536" s="870"/>
      <c r="F536" s="871"/>
      <c r="G536" s="869"/>
      <c r="H536" s="870"/>
      <c r="I536" s="870"/>
      <c r="J536" s="870"/>
      <c r="K536" s="871"/>
    </row>
    <row r="537" spans="1:11" x14ac:dyDescent="0.25">
      <c r="A537" s="869"/>
      <c r="B537" s="870"/>
      <c r="C537" s="870"/>
      <c r="D537" s="870"/>
      <c r="E537" s="870"/>
      <c r="F537" s="871"/>
      <c r="G537" s="869"/>
      <c r="H537" s="870"/>
      <c r="I537" s="870"/>
      <c r="J537" s="870"/>
      <c r="K537" s="871"/>
    </row>
    <row r="538" spans="1:11" x14ac:dyDescent="0.25">
      <c r="A538" s="869"/>
      <c r="B538" s="870"/>
      <c r="C538" s="870"/>
      <c r="D538" s="870"/>
      <c r="E538" s="870"/>
      <c r="F538" s="871"/>
      <c r="G538" s="869"/>
      <c r="H538" s="870"/>
      <c r="I538" s="870"/>
      <c r="J538" s="870"/>
      <c r="K538" s="871"/>
    </row>
    <row r="539" spans="1:11" x14ac:dyDescent="0.25">
      <c r="A539" s="869"/>
      <c r="B539" s="870"/>
      <c r="C539" s="870"/>
      <c r="D539" s="870"/>
      <c r="E539" s="870"/>
      <c r="F539" s="871"/>
      <c r="G539" s="869"/>
      <c r="H539" s="870"/>
      <c r="I539" s="870"/>
      <c r="J539" s="870"/>
      <c r="K539" s="871"/>
    </row>
    <row r="540" spans="1:11" x14ac:dyDescent="0.25">
      <c r="A540" s="869"/>
      <c r="B540" s="870"/>
      <c r="C540" s="870"/>
      <c r="D540" s="870"/>
      <c r="E540" s="870"/>
      <c r="F540" s="871"/>
      <c r="G540" s="869"/>
      <c r="H540" s="870"/>
      <c r="I540" s="870"/>
      <c r="J540" s="870"/>
      <c r="K540" s="871"/>
    </row>
    <row r="541" spans="1:11" x14ac:dyDescent="0.25">
      <c r="A541" s="869"/>
      <c r="B541" s="870"/>
      <c r="C541" s="870"/>
      <c r="D541" s="870"/>
      <c r="E541" s="870"/>
      <c r="F541" s="871"/>
      <c r="G541" s="869"/>
      <c r="H541" s="870"/>
      <c r="I541" s="870"/>
      <c r="J541" s="870"/>
      <c r="K541" s="871"/>
    </row>
    <row r="542" spans="1:11" x14ac:dyDescent="0.25">
      <c r="A542" s="869"/>
      <c r="B542" s="870"/>
      <c r="C542" s="870"/>
      <c r="D542" s="870"/>
      <c r="E542" s="870"/>
      <c r="F542" s="871"/>
      <c r="G542" s="869"/>
      <c r="H542" s="870"/>
      <c r="I542" s="870"/>
      <c r="J542" s="870"/>
      <c r="K542" s="871"/>
    </row>
    <row r="543" spans="1:11" x14ac:dyDescent="0.25">
      <c r="A543" s="869"/>
      <c r="B543" s="870"/>
      <c r="C543" s="870"/>
      <c r="D543" s="870"/>
      <c r="E543" s="870"/>
      <c r="F543" s="871"/>
      <c r="G543" s="869"/>
      <c r="H543" s="870"/>
      <c r="I543" s="870"/>
      <c r="J543" s="870"/>
      <c r="K543" s="871"/>
    </row>
    <row r="544" spans="1:11" x14ac:dyDescent="0.25">
      <c r="A544" s="869"/>
      <c r="B544" s="870"/>
      <c r="C544" s="870"/>
      <c r="D544" s="870"/>
      <c r="E544" s="870"/>
      <c r="F544" s="871"/>
      <c r="G544" s="869"/>
      <c r="H544" s="870"/>
      <c r="I544" s="870"/>
      <c r="J544" s="870"/>
      <c r="K544" s="871"/>
    </row>
    <row r="545" spans="1:11" x14ac:dyDescent="0.25">
      <c r="A545" s="869"/>
      <c r="B545" s="870"/>
      <c r="C545" s="870"/>
      <c r="D545" s="870"/>
      <c r="E545" s="870"/>
      <c r="F545" s="871"/>
      <c r="G545" s="869"/>
      <c r="H545" s="870"/>
      <c r="I545" s="870"/>
      <c r="J545" s="870"/>
      <c r="K545" s="871"/>
    </row>
    <row r="546" spans="1:11" x14ac:dyDescent="0.25">
      <c r="A546" s="869"/>
      <c r="B546" s="870"/>
      <c r="C546" s="870"/>
      <c r="D546" s="870"/>
      <c r="E546" s="870"/>
      <c r="F546" s="871"/>
      <c r="G546" s="869"/>
      <c r="H546" s="870"/>
      <c r="I546" s="870"/>
      <c r="J546" s="870"/>
      <c r="K546" s="871"/>
    </row>
    <row r="547" spans="1:11" x14ac:dyDescent="0.25">
      <c r="A547" s="869"/>
      <c r="B547" s="870"/>
      <c r="C547" s="870"/>
      <c r="D547" s="870"/>
      <c r="E547" s="870"/>
      <c r="F547" s="871"/>
      <c r="G547" s="869"/>
      <c r="H547" s="870"/>
      <c r="I547" s="870"/>
      <c r="J547" s="870"/>
      <c r="K547" s="871"/>
    </row>
    <row r="548" spans="1:11" ht="15.75" thickBot="1" x14ac:dyDescent="0.3">
      <c r="A548" s="869"/>
      <c r="B548" s="870"/>
      <c r="C548" s="870"/>
      <c r="D548" s="870"/>
      <c r="E548" s="870"/>
      <c r="F548" s="871"/>
      <c r="G548" s="869"/>
      <c r="H548" s="870"/>
      <c r="I548" s="870"/>
      <c r="J548" s="870"/>
      <c r="K548" s="871"/>
    </row>
    <row r="549" spans="1:11" ht="15" customHeight="1" x14ac:dyDescent="0.25">
      <c r="A549" s="1007" t="s">
        <v>1324</v>
      </c>
      <c r="B549" s="1008"/>
      <c r="C549" s="1008"/>
      <c r="D549" s="1008"/>
      <c r="E549" s="1008"/>
      <c r="F549" s="1009"/>
      <c r="G549" s="1007" t="s">
        <v>1325</v>
      </c>
      <c r="H549" s="1013"/>
      <c r="I549" s="1013"/>
      <c r="J549" s="1013"/>
      <c r="K549" s="1014"/>
    </row>
    <row r="550" spans="1:11" ht="15.75" thickBot="1" x14ac:dyDescent="0.3">
      <c r="A550" s="1010"/>
      <c r="B550" s="1011"/>
      <c r="C550" s="1011"/>
      <c r="D550" s="1011"/>
      <c r="E550" s="1011"/>
      <c r="F550" s="1012"/>
      <c r="G550" s="1015"/>
      <c r="H550" s="1016"/>
      <c r="I550" s="1016"/>
      <c r="J550" s="1016"/>
      <c r="K550" s="1017"/>
    </row>
    <row r="551" spans="1:11" x14ac:dyDescent="0.25">
      <c r="A551" s="884" t="s">
        <v>503</v>
      </c>
      <c r="B551" s="885"/>
      <c r="C551" s="885"/>
      <c r="D551" s="885"/>
      <c r="E551" s="885"/>
      <c r="F551" s="886"/>
      <c r="G551" s="884" t="s">
        <v>504</v>
      </c>
      <c r="H551" s="885"/>
      <c r="I551" s="885"/>
      <c r="J551" s="885"/>
      <c r="K551" s="886"/>
    </row>
    <row r="552" spans="1:11" x14ac:dyDescent="0.25">
      <c r="A552" s="869"/>
      <c r="B552" s="870"/>
      <c r="C552" s="870"/>
      <c r="D552" s="870"/>
      <c r="E552" s="870"/>
      <c r="F552" s="871"/>
      <c r="G552" s="869"/>
      <c r="H552" s="870"/>
      <c r="I552" s="870"/>
      <c r="J552" s="870"/>
      <c r="K552" s="871"/>
    </row>
    <row r="553" spans="1:11" x14ac:dyDescent="0.25">
      <c r="A553" s="869"/>
      <c r="B553" s="870"/>
      <c r="C553" s="870"/>
      <c r="D553" s="870"/>
      <c r="E553" s="870"/>
      <c r="F553" s="871"/>
      <c r="G553" s="869"/>
      <c r="H553" s="870"/>
      <c r="I553" s="870"/>
      <c r="J553" s="870"/>
      <c r="K553" s="871"/>
    </row>
    <row r="554" spans="1:11" x14ac:dyDescent="0.25">
      <c r="A554" s="869"/>
      <c r="B554" s="870"/>
      <c r="C554" s="870"/>
      <c r="D554" s="870"/>
      <c r="E554" s="870"/>
      <c r="F554" s="871"/>
      <c r="G554" s="869"/>
      <c r="H554" s="870"/>
      <c r="I554" s="870"/>
      <c r="J554" s="870"/>
      <c r="K554" s="871"/>
    </row>
    <row r="555" spans="1:11" x14ac:dyDescent="0.25">
      <c r="A555" s="869"/>
      <c r="B555" s="870"/>
      <c r="C555" s="870"/>
      <c r="D555" s="870"/>
      <c r="E555" s="870"/>
      <c r="F555" s="871"/>
      <c r="G555" s="869"/>
      <c r="H555" s="870"/>
      <c r="I555" s="870"/>
      <c r="J555" s="870"/>
      <c r="K555" s="871"/>
    </row>
    <row r="556" spans="1:11" x14ac:dyDescent="0.25">
      <c r="A556" s="869"/>
      <c r="B556" s="870"/>
      <c r="C556" s="870"/>
      <c r="D556" s="870"/>
      <c r="E556" s="870"/>
      <c r="F556" s="871"/>
      <c r="G556" s="869"/>
      <c r="H556" s="870"/>
      <c r="I556" s="870"/>
      <c r="J556" s="870"/>
      <c r="K556" s="871"/>
    </row>
    <row r="557" spans="1:11" x14ac:dyDescent="0.25">
      <c r="A557" s="869"/>
      <c r="B557" s="870"/>
      <c r="C557" s="870"/>
      <c r="D557" s="870"/>
      <c r="E557" s="870"/>
      <c r="F557" s="871"/>
      <c r="G557" s="869"/>
      <c r="H557" s="870"/>
      <c r="I557" s="870"/>
      <c r="J557" s="870"/>
      <c r="K557" s="871"/>
    </row>
    <row r="558" spans="1:11" x14ac:dyDescent="0.25">
      <c r="A558" s="869"/>
      <c r="B558" s="870"/>
      <c r="C558" s="870"/>
      <c r="D558" s="870"/>
      <c r="E558" s="870"/>
      <c r="F558" s="871"/>
      <c r="G558" s="869"/>
      <c r="H558" s="870"/>
      <c r="I558" s="870"/>
      <c r="J558" s="870"/>
      <c r="K558" s="871"/>
    </row>
    <row r="559" spans="1:11" x14ac:dyDescent="0.25">
      <c r="A559" s="869"/>
      <c r="B559" s="870"/>
      <c r="C559" s="870"/>
      <c r="D559" s="870"/>
      <c r="E559" s="870"/>
      <c r="F559" s="871"/>
      <c r="G559" s="869"/>
      <c r="H559" s="870"/>
      <c r="I559" s="870"/>
      <c r="J559" s="870"/>
      <c r="K559" s="871"/>
    </row>
    <row r="560" spans="1:11" x14ac:dyDescent="0.25">
      <c r="A560" s="869"/>
      <c r="B560" s="870"/>
      <c r="C560" s="870"/>
      <c r="D560" s="870"/>
      <c r="E560" s="870"/>
      <c r="F560" s="871"/>
      <c r="G560" s="869"/>
      <c r="H560" s="870"/>
      <c r="I560" s="870"/>
      <c r="J560" s="870"/>
      <c r="K560" s="871"/>
    </row>
    <row r="561" spans="1:11" x14ac:dyDescent="0.25">
      <c r="A561" s="869"/>
      <c r="B561" s="870"/>
      <c r="C561" s="870"/>
      <c r="D561" s="870"/>
      <c r="E561" s="870"/>
      <c r="F561" s="871"/>
      <c r="G561" s="869"/>
      <c r="H561" s="870"/>
      <c r="I561" s="870"/>
      <c r="J561" s="870"/>
      <c r="K561" s="871"/>
    </row>
    <row r="562" spans="1:11" x14ac:dyDescent="0.25">
      <c r="A562" s="869"/>
      <c r="B562" s="870"/>
      <c r="C562" s="870"/>
      <c r="D562" s="870"/>
      <c r="E562" s="870"/>
      <c r="F562" s="871"/>
      <c r="G562" s="869"/>
      <c r="H562" s="870"/>
      <c r="I562" s="870"/>
      <c r="J562" s="870"/>
      <c r="K562" s="871"/>
    </row>
    <row r="563" spans="1:11" x14ac:dyDescent="0.25">
      <c r="A563" s="869"/>
      <c r="B563" s="870"/>
      <c r="C563" s="870"/>
      <c r="D563" s="870"/>
      <c r="E563" s="870"/>
      <c r="F563" s="871"/>
      <c r="G563" s="869"/>
      <c r="H563" s="870"/>
      <c r="I563" s="870"/>
      <c r="J563" s="870"/>
      <c r="K563" s="871"/>
    </row>
    <row r="564" spans="1:11" ht="15.75" thickBot="1" x14ac:dyDescent="0.3">
      <c r="A564" s="869"/>
      <c r="B564" s="870"/>
      <c r="C564" s="870"/>
      <c r="D564" s="870"/>
      <c r="E564" s="870"/>
      <c r="F564" s="871"/>
      <c r="G564" s="869"/>
      <c r="H564" s="870"/>
      <c r="I564" s="870"/>
      <c r="J564" s="870"/>
      <c r="K564" s="871"/>
    </row>
    <row r="565" spans="1:11" ht="15" customHeight="1" x14ac:dyDescent="0.25">
      <c r="A565" s="1007" t="s">
        <v>1326</v>
      </c>
      <c r="B565" s="1008"/>
      <c r="C565" s="1008"/>
      <c r="D565" s="1008"/>
      <c r="E565" s="1008"/>
      <c r="F565" s="1009"/>
      <c r="G565" s="1007" t="s">
        <v>1326</v>
      </c>
      <c r="H565" s="1013"/>
      <c r="I565" s="1013"/>
      <c r="J565" s="1013"/>
      <c r="K565" s="1014"/>
    </row>
    <row r="566" spans="1:11" ht="15.75" thickBot="1" x14ac:dyDescent="0.3">
      <c r="A566" s="1010"/>
      <c r="B566" s="1011"/>
      <c r="C566" s="1011"/>
      <c r="D566" s="1011"/>
      <c r="E566" s="1011"/>
      <c r="F566" s="1012"/>
      <c r="G566" s="1015"/>
      <c r="H566" s="1016"/>
      <c r="I566" s="1016"/>
      <c r="J566" s="1016"/>
      <c r="K566" s="1017"/>
    </row>
    <row r="567" spans="1:11" x14ac:dyDescent="0.25">
      <c r="A567" s="884" t="s">
        <v>503</v>
      </c>
      <c r="B567" s="885"/>
      <c r="C567" s="885"/>
      <c r="D567" s="885"/>
      <c r="E567" s="885"/>
      <c r="F567" s="886"/>
      <c r="G567" s="884" t="s">
        <v>504</v>
      </c>
      <c r="H567" s="885"/>
      <c r="I567" s="885"/>
      <c r="J567" s="885"/>
      <c r="K567" s="886"/>
    </row>
    <row r="568" spans="1:11" x14ac:dyDescent="0.25">
      <c r="A568" s="869"/>
      <c r="B568" s="870"/>
      <c r="C568" s="870"/>
      <c r="D568" s="870"/>
      <c r="E568" s="870"/>
      <c r="F568" s="871"/>
      <c r="G568" s="869"/>
      <c r="H568" s="870"/>
      <c r="I568" s="870"/>
      <c r="J568" s="870"/>
      <c r="K568" s="871"/>
    </row>
    <row r="569" spans="1:11" x14ac:dyDescent="0.25">
      <c r="A569" s="869"/>
      <c r="B569" s="870"/>
      <c r="C569" s="870"/>
      <c r="D569" s="870"/>
      <c r="E569" s="870"/>
      <c r="F569" s="871"/>
      <c r="G569" s="869"/>
      <c r="H569" s="870"/>
      <c r="I569" s="870"/>
      <c r="J569" s="870"/>
      <c r="K569" s="871"/>
    </row>
    <row r="570" spans="1:11" x14ac:dyDescent="0.25">
      <c r="A570" s="869"/>
      <c r="B570" s="870"/>
      <c r="C570" s="870"/>
      <c r="D570" s="870"/>
      <c r="E570" s="870"/>
      <c r="F570" s="871"/>
      <c r="G570" s="869"/>
      <c r="H570" s="870"/>
      <c r="I570" s="870"/>
      <c r="J570" s="870"/>
      <c r="K570" s="871"/>
    </row>
    <row r="571" spans="1:11" x14ac:dyDescent="0.25">
      <c r="A571" s="869"/>
      <c r="B571" s="870"/>
      <c r="C571" s="870"/>
      <c r="D571" s="870"/>
      <c r="E571" s="870"/>
      <c r="F571" s="871"/>
      <c r="G571" s="869"/>
      <c r="H571" s="870"/>
      <c r="I571" s="870"/>
      <c r="J571" s="870"/>
      <c r="K571" s="871"/>
    </row>
    <row r="572" spans="1:11" x14ac:dyDescent="0.25">
      <c r="A572" s="869"/>
      <c r="B572" s="870"/>
      <c r="C572" s="870"/>
      <c r="D572" s="870"/>
      <c r="E572" s="870"/>
      <c r="F572" s="871"/>
      <c r="G572" s="869"/>
      <c r="H572" s="870"/>
      <c r="I572" s="870"/>
      <c r="J572" s="870"/>
      <c r="K572" s="871"/>
    </row>
    <row r="573" spans="1:11" x14ac:dyDescent="0.25">
      <c r="A573" s="869"/>
      <c r="B573" s="870"/>
      <c r="C573" s="870"/>
      <c r="D573" s="870"/>
      <c r="E573" s="870"/>
      <c r="F573" s="871"/>
      <c r="G573" s="869"/>
      <c r="H573" s="870"/>
      <c r="I573" s="870"/>
      <c r="J573" s="870"/>
      <c r="K573" s="871"/>
    </row>
    <row r="574" spans="1:11" x14ac:dyDescent="0.25">
      <c r="A574" s="869"/>
      <c r="B574" s="870"/>
      <c r="C574" s="870"/>
      <c r="D574" s="870"/>
      <c r="E574" s="870"/>
      <c r="F574" s="871"/>
      <c r="G574" s="869"/>
      <c r="H574" s="870"/>
      <c r="I574" s="870"/>
      <c r="J574" s="870"/>
      <c r="K574" s="871"/>
    </row>
    <row r="575" spans="1:11" x14ac:dyDescent="0.25">
      <c r="A575" s="869"/>
      <c r="B575" s="870"/>
      <c r="C575" s="870"/>
      <c r="D575" s="870"/>
      <c r="E575" s="870"/>
      <c r="F575" s="871"/>
      <c r="G575" s="869"/>
      <c r="H575" s="870"/>
      <c r="I575" s="870"/>
      <c r="J575" s="870"/>
      <c r="K575" s="871"/>
    </row>
    <row r="576" spans="1:11" x14ac:dyDescent="0.25">
      <c r="A576" s="869"/>
      <c r="B576" s="870"/>
      <c r="C576" s="870"/>
      <c r="D576" s="870"/>
      <c r="E576" s="870"/>
      <c r="F576" s="871"/>
      <c r="G576" s="869"/>
      <c r="H576" s="870"/>
      <c r="I576" s="870"/>
      <c r="J576" s="870"/>
      <c r="K576" s="871"/>
    </row>
    <row r="577" spans="1:11" x14ac:dyDescent="0.25">
      <c r="A577" s="869"/>
      <c r="B577" s="870"/>
      <c r="C577" s="870"/>
      <c r="D577" s="870"/>
      <c r="E577" s="870"/>
      <c r="F577" s="871"/>
      <c r="G577" s="869"/>
      <c r="H577" s="870"/>
      <c r="I577" s="870"/>
      <c r="J577" s="870"/>
      <c r="K577" s="871"/>
    </row>
    <row r="578" spans="1:11" x14ac:dyDescent="0.25">
      <c r="A578" s="869"/>
      <c r="B578" s="870"/>
      <c r="C578" s="870"/>
      <c r="D578" s="870"/>
      <c r="E578" s="870"/>
      <c r="F578" s="871"/>
      <c r="G578" s="869"/>
      <c r="H578" s="870"/>
      <c r="I578" s="870"/>
      <c r="J578" s="870"/>
      <c r="K578" s="871"/>
    </row>
    <row r="579" spans="1:11" x14ac:dyDescent="0.25">
      <c r="A579" s="869"/>
      <c r="B579" s="870"/>
      <c r="C579" s="870"/>
      <c r="D579" s="870"/>
      <c r="E579" s="870"/>
      <c r="F579" s="871"/>
      <c r="G579" s="869"/>
      <c r="H579" s="870"/>
      <c r="I579" s="870"/>
      <c r="J579" s="870"/>
      <c r="K579" s="871"/>
    </row>
    <row r="580" spans="1:11" ht="15.75" thickBot="1" x14ac:dyDescent="0.3">
      <c r="A580" s="869"/>
      <c r="B580" s="870"/>
      <c r="C580" s="870"/>
      <c r="D580" s="870"/>
      <c r="E580" s="870"/>
      <c r="F580" s="871"/>
      <c r="G580" s="869"/>
      <c r="H580" s="870"/>
      <c r="I580" s="870"/>
      <c r="J580" s="870"/>
      <c r="K580" s="871"/>
    </row>
    <row r="581" spans="1:11" ht="15" customHeight="1" x14ac:dyDescent="0.25">
      <c r="A581" s="1007" t="s">
        <v>1327</v>
      </c>
      <c r="B581" s="1008"/>
      <c r="C581" s="1008"/>
      <c r="D581" s="1008"/>
      <c r="E581" s="1008"/>
      <c r="F581" s="1009"/>
      <c r="G581" s="1007" t="s">
        <v>1175</v>
      </c>
      <c r="H581" s="1013"/>
      <c r="I581" s="1013"/>
      <c r="J581" s="1013"/>
      <c r="K581" s="1014"/>
    </row>
    <row r="582" spans="1:11" ht="15.75" thickBot="1" x14ac:dyDescent="0.3">
      <c r="A582" s="1010"/>
      <c r="B582" s="1011"/>
      <c r="C582" s="1011"/>
      <c r="D582" s="1011"/>
      <c r="E582" s="1011"/>
      <c r="F582" s="1012"/>
      <c r="G582" s="1015"/>
      <c r="H582" s="1016"/>
      <c r="I582" s="1016"/>
      <c r="J582" s="1016"/>
      <c r="K582" s="1017"/>
    </row>
  </sheetData>
  <mergeCells count="149">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67:F180"/>
    <mergeCell ref="G167:K180"/>
    <mergeCell ref="A181:F182"/>
    <mergeCell ref="G181:K182"/>
    <mergeCell ref="A183:F196"/>
    <mergeCell ref="G183:K196"/>
    <mergeCell ref="A150:F163"/>
    <mergeCell ref="G150:K163"/>
    <mergeCell ref="A164:F165"/>
    <mergeCell ref="G164:K165"/>
    <mergeCell ref="A166:F166"/>
    <mergeCell ref="G166:K166"/>
    <mergeCell ref="A215:F228"/>
    <mergeCell ref="G215:K228"/>
    <mergeCell ref="A229:F230"/>
    <mergeCell ref="G229:K230"/>
    <mergeCell ref="A244:F257"/>
    <mergeCell ref="G244:K257"/>
    <mergeCell ref="A197:F198"/>
    <mergeCell ref="G197:K198"/>
    <mergeCell ref="A199:F212"/>
    <mergeCell ref="G199:K212"/>
    <mergeCell ref="A213:F214"/>
    <mergeCell ref="G213:K214"/>
    <mergeCell ref="A277:F291"/>
    <mergeCell ref="G277:K291"/>
    <mergeCell ref="A292:F293"/>
    <mergeCell ref="G292:K293"/>
    <mergeCell ref="A294:F308"/>
    <mergeCell ref="G294:K308"/>
    <mergeCell ref="A258:F259"/>
    <mergeCell ref="G258:K259"/>
    <mergeCell ref="A260:F274"/>
    <mergeCell ref="G260:K274"/>
    <mergeCell ref="A275:F276"/>
    <mergeCell ref="G275:K276"/>
    <mergeCell ref="A327:F340"/>
    <mergeCell ref="G327:K340"/>
    <mergeCell ref="A341:F342"/>
    <mergeCell ref="G341:K342"/>
    <mergeCell ref="A343:F356"/>
    <mergeCell ref="G343:K356"/>
    <mergeCell ref="A309:F310"/>
    <mergeCell ref="G309:K310"/>
    <mergeCell ref="A311:F324"/>
    <mergeCell ref="G311:K324"/>
    <mergeCell ref="A325:F326"/>
    <mergeCell ref="G325:K326"/>
    <mergeCell ref="A375:F388"/>
    <mergeCell ref="G375:K388"/>
    <mergeCell ref="A389:F390"/>
    <mergeCell ref="G389:K390"/>
    <mergeCell ref="A391:F404"/>
    <mergeCell ref="G391:K404"/>
    <mergeCell ref="A357:F358"/>
    <mergeCell ref="G357:K358"/>
    <mergeCell ref="A359:F372"/>
    <mergeCell ref="G359:K372"/>
    <mergeCell ref="A373:F374"/>
    <mergeCell ref="G373:K374"/>
    <mergeCell ref="A423:F436"/>
    <mergeCell ref="G423:K436"/>
    <mergeCell ref="A437:F438"/>
    <mergeCell ref="G437:K438"/>
    <mergeCell ref="A439:F452"/>
    <mergeCell ref="G439:K452"/>
    <mergeCell ref="A405:F406"/>
    <mergeCell ref="G405:K406"/>
    <mergeCell ref="A407:F420"/>
    <mergeCell ref="G407:K420"/>
    <mergeCell ref="A421:F422"/>
    <mergeCell ref="G421:K422"/>
    <mergeCell ref="A471:F484"/>
    <mergeCell ref="G471:K484"/>
    <mergeCell ref="A485:F486"/>
    <mergeCell ref="G485:K486"/>
    <mergeCell ref="A487:F500"/>
    <mergeCell ref="G487:K500"/>
    <mergeCell ref="A453:F454"/>
    <mergeCell ref="G453:K454"/>
    <mergeCell ref="A455:F468"/>
    <mergeCell ref="G455:K468"/>
    <mergeCell ref="A469:F470"/>
    <mergeCell ref="G469:K470"/>
    <mergeCell ref="A519:F532"/>
    <mergeCell ref="G519:K532"/>
    <mergeCell ref="A533:F534"/>
    <mergeCell ref="G533:K534"/>
    <mergeCell ref="A535:F548"/>
    <mergeCell ref="G535:K548"/>
    <mergeCell ref="A501:F502"/>
    <mergeCell ref="G501:K502"/>
    <mergeCell ref="A503:F516"/>
    <mergeCell ref="G503:K516"/>
    <mergeCell ref="A517:F518"/>
    <mergeCell ref="G517:K518"/>
    <mergeCell ref="A567:F580"/>
    <mergeCell ref="G567:K580"/>
    <mergeCell ref="A581:F582"/>
    <mergeCell ref="G581:K582"/>
    <mergeCell ref="A549:F550"/>
    <mergeCell ref="G549:K550"/>
    <mergeCell ref="A551:F564"/>
    <mergeCell ref="G551:K564"/>
    <mergeCell ref="A565:F566"/>
    <mergeCell ref="G565:K566"/>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topLeftCell="A3" zoomScaleNormal="100" zoomScaleSheetLayoutView="100" zoomScalePageLayoutView="90" workbookViewId="0">
      <selection activeCell="L105" sqref="L105"/>
    </sheetView>
  </sheetViews>
  <sheetFormatPr baseColWidth="10" defaultColWidth="11.42578125" defaultRowHeight="15" x14ac:dyDescent="0.25"/>
  <cols>
    <col min="1" max="1" width="3.7109375" style="129" customWidth="1"/>
    <col min="2" max="2" width="4.7109375" style="129" customWidth="1"/>
    <col min="3" max="3" width="8.28515625" style="129" customWidth="1"/>
    <col min="4" max="4" width="8" style="129" customWidth="1"/>
    <col min="5" max="5" width="11.42578125" style="129"/>
    <col min="6" max="6" width="12" style="129" customWidth="1"/>
    <col min="7" max="7" width="8.42578125" style="129" customWidth="1"/>
    <col min="8" max="8" width="8.5703125" style="129" customWidth="1"/>
    <col min="9" max="9" width="20.28515625" style="129" customWidth="1"/>
    <col min="10" max="10" width="9.140625" style="129" customWidth="1"/>
    <col min="11" max="11" width="6.28515625" style="129" customWidth="1"/>
    <col min="12" max="12" width="8.85546875" style="129" customWidth="1"/>
    <col min="13" max="13" width="11.42578125" style="129" customWidth="1"/>
    <col min="14" max="16384" width="11.42578125" style="129"/>
  </cols>
  <sheetData>
    <row r="1" spans="2:12" ht="27.75" customHeight="1" x14ac:dyDescent="0.25">
      <c r="B1" s="963" t="s">
        <v>251</v>
      </c>
      <c r="C1" s="854"/>
      <c r="D1" s="854"/>
      <c r="E1" s="854"/>
      <c r="F1" s="854"/>
      <c r="G1" s="854"/>
      <c r="H1" s="854"/>
      <c r="I1" s="854"/>
      <c r="J1" s="854"/>
      <c r="K1" s="854"/>
      <c r="L1" s="909"/>
    </row>
    <row r="2" spans="2:12" ht="11.25" customHeight="1" x14ac:dyDescent="0.25">
      <c r="B2" s="964"/>
      <c r="C2" s="855"/>
      <c r="D2" s="855"/>
      <c r="E2" s="855"/>
      <c r="F2" s="855"/>
      <c r="G2" s="855"/>
      <c r="H2" s="855"/>
      <c r="I2" s="855"/>
      <c r="J2" s="855"/>
      <c r="K2" s="855"/>
      <c r="L2" s="911"/>
    </row>
    <row r="3" spans="2:12" ht="24.95" customHeight="1" x14ac:dyDescent="0.25">
      <c r="B3" s="1043" t="s">
        <v>289</v>
      </c>
      <c r="C3" s="912"/>
      <c r="D3" s="912"/>
      <c r="E3" s="913"/>
      <c r="F3" s="97">
        <v>44251</v>
      </c>
      <c r="G3" s="914" t="s">
        <v>290</v>
      </c>
      <c r="H3" s="912"/>
      <c r="I3" s="913"/>
      <c r="J3" s="915">
        <v>44257</v>
      </c>
      <c r="K3" s="912"/>
      <c r="L3" s="1044"/>
    </row>
    <row r="4" spans="2:12" x14ac:dyDescent="0.25">
      <c r="B4" s="967" t="s">
        <v>250</v>
      </c>
      <c r="C4" s="916"/>
      <c r="D4" s="916"/>
      <c r="E4" s="916"/>
      <c r="F4" s="916"/>
      <c r="G4" s="916"/>
      <c r="H4" s="917"/>
      <c r="I4" s="338" t="s">
        <v>489</v>
      </c>
      <c r="J4" s="338" t="s">
        <v>2</v>
      </c>
      <c r="K4" s="1045" t="s">
        <v>0</v>
      </c>
      <c r="L4" s="1046"/>
    </row>
    <row r="5" spans="2:12" x14ac:dyDescent="0.25">
      <c r="B5" s="1024"/>
      <c r="C5" s="918"/>
      <c r="D5" s="918"/>
      <c r="E5" s="918"/>
      <c r="F5" s="918"/>
      <c r="G5" s="918"/>
      <c r="H5" s="919"/>
      <c r="I5" s="272" t="s">
        <v>490</v>
      </c>
      <c r="J5" s="338">
        <v>2</v>
      </c>
      <c r="K5" s="1045" t="s">
        <v>291</v>
      </c>
      <c r="L5" s="1046"/>
    </row>
    <row r="6" spans="2:12" ht="15.75" customHeight="1" x14ac:dyDescent="0.25">
      <c r="B6" s="869" t="s">
        <v>452</v>
      </c>
      <c r="C6" s="870"/>
      <c r="D6" s="870"/>
      <c r="E6" s="870"/>
      <c r="F6" s="870"/>
      <c r="G6" s="871"/>
      <c r="H6" s="869" t="s">
        <v>453</v>
      </c>
      <c r="I6" s="870"/>
      <c r="J6" s="870"/>
      <c r="K6" s="870"/>
      <c r="L6" s="871"/>
    </row>
    <row r="7" spans="2:12" x14ac:dyDescent="0.25">
      <c r="B7" s="869"/>
      <c r="C7" s="870"/>
      <c r="D7" s="870"/>
      <c r="E7" s="870"/>
      <c r="F7" s="870"/>
      <c r="G7" s="871"/>
      <c r="H7" s="869"/>
      <c r="I7" s="870"/>
      <c r="J7" s="870"/>
      <c r="K7" s="870"/>
      <c r="L7" s="871"/>
    </row>
    <row r="8" spans="2:12" x14ac:dyDescent="0.25">
      <c r="B8" s="869"/>
      <c r="C8" s="870"/>
      <c r="D8" s="870"/>
      <c r="E8" s="870"/>
      <c r="F8" s="870"/>
      <c r="G8" s="871"/>
      <c r="H8" s="869"/>
      <c r="I8" s="870"/>
      <c r="J8" s="870"/>
      <c r="K8" s="870"/>
      <c r="L8" s="871"/>
    </row>
    <row r="9" spans="2:12" x14ac:dyDescent="0.25">
      <c r="B9" s="869"/>
      <c r="C9" s="870"/>
      <c r="D9" s="870"/>
      <c r="E9" s="870"/>
      <c r="F9" s="870"/>
      <c r="G9" s="871"/>
      <c r="H9" s="869"/>
      <c r="I9" s="870"/>
      <c r="J9" s="870"/>
      <c r="K9" s="870"/>
      <c r="L9" s="871"/>
    </row>
    <row r="10" spans="2:12" x14ac:dyDescent="0.25">
      <c r="B10" s="869"/>
      <c r="C10" s="870"/>
      <c r="D10" s="870"/>
      <c r="E10" s="870"/>
      <c r="F10" s="870"/>
      <c r="G10" s="871"/>
      <c r="H10" s="869"/>
      <c r="I10" s="870"/>
      <c r="J10" s="870"/>
      <c r="K10" s="870"/>
      <c r="L10" s="871"/>
    </row>
    <row r="11" spans="2:12" x14ac:dyDescent="0.25">
      <c r="B11" s="869"/>
      <c r="C11" s="870"/>
      <c r="D11" s="870"/>
      <c r="E11" s="870"/>
      <c r="F11" s="870"/>
      <c r="G11" s="871"/>
      <c r="H11" s="869"/>
      <c r="I11" s="870"/>
      <c r="J11" s="870"/>
      <c r="K11" s="870"/>
      <c r="L11" s="871"/>
    </row>
    <row r="12" spans="2:12" x14ac:dyDescent="0.25">
      <c r="B12" s="869"/>
      <c r="C12" s="870"/>
      <c r="D12" s="870"/>
      <c r="E12" s="870"/>
      <c r="F12" s="870"/>
      <c r="G12" s="871"/>
      <c r="H12" s="869"/>
      <c r="I12" s="870"/>
      <c r="J12" s="870"/>
      <c r="K12" s="870"/>
      <c r="L12" s="871"/>
    </row>
    <row r="13" spans="2:12" x14ac:dyDescent="0.25">
      <c r="B13" s="869"/>
      <c r="C13" s="870"/>
      <c r="D13" s="870"/>
      <c r="E13" s="870"/>
      <c r="F13" s="870"/>
      <c r="G13" s="871"/>
      <c r="H13" s="869"/>
      <c r="I13" s="870"/>
      <c r="J13" s="870"/>
      <c r="K13" s="870"/>
      <c r="L13" s="871"/>
    </row>
    <row r="14" spans="2:12" x14ac:dyDescent="0.25">
      <c r="B14" s="869"/>
      <c r="C14" s="870"/>
      <c r="D14" s="870"/>
      <c r="E14" s="870"/>
      <c r="F14" s="870"/>
      <c r="G14" s="871"/>
      <c r="H14" s="869"/>
      <c r="I14" s="870"/>
      <c r="J14" s="870"/>
      <c r="K14" s="870"/>
      <c r="L14" s="871"/>
    </row>
    <row r="15" spans="2:12" x14ac:dyDescent="0.25">
      <c r="B15" s="869"/>
      <c r="C15" s="870"/>
      <c r="D15" s="870"/>
      <c r="E15" s="870"/>
      <c r="F15" s="870"/>
      <c r="G15" s="871"/>
      <c r="H15" s="869"/>
      <c r="I15" s="870"/>
      <c r="J15" s="870"/>
      <c r="K15" s="870"/>
      <c r="L15" s="871"/>
    </row>
    <row r="16" spans="2:12" x14ac:dyDescent="0.25">
      <c r="B16" s="869"/>
      <c r="C16" s="870"/>
      <c r="D16" s="870"/>
      <c r="E16" s="870"/>
      <c r="F16" s="870"/>
      <c r="G16" s="871"/>
      <c r="H16" s="869"/>
      <c r="I16" s="870"/>
      <c r="J16" s="870"/>
      <c r="K16" s="870"/>
      <c r="L16" s="871"/>
    </row>
    <row r="17" spans="2:12" x14ac:dyDescent="0.25">
      <c r="B17" s="869"/>
      <c r="C17" s="870"/>
      <c r="D17" s="870"/>
      <c r="E17" s="870"/>
      <c r="F17" s="870"/>
      <c r="G17" s="871"/>
      <c r="H17" s="869"/>
      <c r="I17" s="870"/>
      <c r="J17" s="870"/>
      <c r="K17" s="870"/>
      <c r="L17" s="871"/>
    </row>
    <row r="18" spans="2:12" x14ac:dyDescent="0.25">
      <c r="B18" s="869"/>
      <c r="C18" s="870"/>
      <c r="D18" s="870"/>
      <c r="E18" s="870"/>
      <c r="F18" s="870"/>
      <c r="G18" s="871"/>
      <c r="H18" s="869"/>
      <c r="I18" s="870"/>
      <c r="J18" s="870"/>
      <c r="K18" s="870"/>
      <c r="L18" s="871"/>
    </row>
    <row r="19" spans="2:12" ht="15.75" thickBot="1" x14ac:dyDescent="0.3">
      <c r="B19" s="869"/>
      <c r="C19" s="870"/>
      <c r="D19" s="870"/>
      <c r="E19" s="870"/>
      <c r="F19" s="870"/>
      <c r="G19" s="871"/>
      <c r="H19" s="869"/>
      <c r="I19" s="870"/>
      <c r="J19" s="870"/>
      <c r="K19" s="870"/>
      <c r="L19" s="871"/>
    </row>
    <row r="20" spans="2:12" ht="15" customHeight="1" x14ac:dyDescent="0.25">
      <c r="B20" s="1025" t="s">
        <v>1048</v>
      </c>
      <c r="C20" s="1026"/>
      <c r="D20" s="1026"/>
      <c r="E20" s="1026"/>
      <c r="F20" s="1026"/>
      <c r="G20" s="1027"/>
      <c r="H20" s="1025" t="s">
        <v>1183</v>
      </c>
      <c r="I20" s="1026"/>
      <c r="J20" s="1026"/>
      <c r="K20" s="1026"/>
      <c r="L20" s="1027"/>
    </row>
    <row r="21" spans="2:12" ht="18" customHeight="1" thickBot="1" x14ac:dyDescent="0.3">
      <c r="B21" s="1028"/>
      <c r="C21" s="1029"/>
      <c r="D21" s="1029"/>
      <c r="E21" s="1029"/>
      <c r="F21" s="1029"/>
      <c r="G21" s="1030"/>
      <c r="H21" s="1028"/>
      <c r="I21" s="1029"/>
      <c r="J21" s="1029"/>
      <c r="K21" s="1029"/>
      <c r="L21" s="1030"/>
    </row>
    <row r="22" spans="2:12" ht="15.75" customHeight="1" x14ac:dyDescent="0.25">
      <c r="B22" s="884" t="s">
        <v>501</v>
      </c>
      <c r="C22" s="885"/>
      <c r="D22" s="885"/>
      <c r="E22" s="885"/>
      <c r="F22" s="885"/>
      <c r="G22" s="886"/>
      <c r="H22" s="884" t="s">
        <v>502</v>
      </c>
      <c r="I22" s="885"/>
      <c r="J22" s="885"/>
      <c r="K22" s="885"/>
      <c r="L22" s="886"/>
    </row>
    <row r="23" spans="2:12" x14ac:dyDescent="0.25">
      <c r="B23" s="869"/>
      <c r="C23" s="870"/>
      <c r="D23" s="870"/>
      <c r="E23" s="870"/>
      <c r="F23" s="870"/>
      <c r="G23" s="871"/>
      <c r="H23" s="869"/>
      <c r="I23" s="870"/>
      <c r="J23" s="870"/>
      <c r="K23" s="870"/>
      <c r="L23" s="871"/>
    </row>
    <row r="24" spans="2:12" x14ac:dyDescent="0.25">
      <c r="B24" s="869"/>
      <c r="C24" s="870"/>
      <c r="D24" s="870"/>
      <c r="E24" s="870"/>
      <c r="F24" s="870"/>
      <c r="G24" s="871"/>
      <c r="H24" s="869"/>
      <c r="I24" s="870"/>
      <c r="J24" s="870"/>
      <c r="K24" s="870"/>
      <c r="L24" s="871"/>
    </row>
    <row r="25" spans="2:12" x14ac:dyDescent="0.25">
      <c r="B25" s="869"/>
      <c r="C25" s="870"/>
      <c r="D25" s="870"/>
      <c r="E25" s="870"/>
      <c r="F25" s="870"/>
      <c r="G25" s="871"/>
      <c r="H25" s="869"/>
      <c r="I25" s="870"/>
      <c r="J25" s="870"/>
      <c r="K25" s="870"/>
      <c r="L25" s="871"/>
    </row>
    <row r="26" spans="2:12" x14ac:dyDescent="0.25">
      <c r="B26" s="869"/>
      <c r="C26" s="870"/>
      <c r="D26" s="870"/>
      <c r="E26" s="870"/>
      <c r="F26" s="870"/>
      <c r="G26" s="871"/>
      <c r="H26" s="869"/>
      <c r="I26" s="870"/>
      <c r="J26" s="870"/>
      <c r="K26" s="870"/>
      <c r="L26" s="871"/>
    </row>
    <row r="27" spans="2:12" x14ac:dyDescent="0.25">
      <c r="B27" s="869"/>
      <c r="C27" s="870"/>
      <c r="D27" s="870"/>
      <c r="E27" s="870"/>
      <c r="F27" s="870"/>
      <c r="G27" s="871"/>
      <c r="H27" s="869"/>
      <c r="I27" s="870"/>
      <c r="J27" s="870"/>
      <c r="K27" s="870"/>
      <c r="L27" s="871"/>
    </row>
    <row r="28" spans="2:12" x14ac:dyDescent="0.25">
      <c r="B28" s="869"/>
      <c r="C28" s="870"/>
      <c r="D28" s="870"/>
      <c r="E28" s="870"/>
      <c r="F28" s="870"/>
      <c r="G28" s="871"/>
      <c r="H28" s="869"/>
      <c r="I28" s="870"/>
      <c r="J28" s="870"/>
      <c r="K28" s="870"/>
      <c r="L28" s="871"/>
    </row>
    <row r="29" spans="2:12" x14ac:dyDescent="0.25">
      <c r="B29" s="869"/>
      <c r="C29" s="870"/>
      <c r="D29" s="870"/>
      <c r="E29" s="870"/>
      <c r="F29" s="870"/>
      <c r="G29" s="871"/>
      <c r="H29" s="869"/>
      <c r="I29" s="870"/>
      <c r="J29" s="870"/>
      <c r="K29" s="870"/>
      <c r="L29" s="871"/>
    </row>
    <row r="30" spans="2:12" x14ac:dyDescent="0.25">
      <c r="B30" s="869"/>
      <c r="C30" s="870"/>
      <c r="D30" s="870"/>
      <c r="E30" s="870"/>
      <c r="F30" s="870"/>
      <c r="G30" s="871"/>
      <c r="H30" s="869"/>
      <c r="I30" s="870"/>
      <c r="J30" s="870"/>
      <c r="K30" s="870"/>
      <c r="L30" s="871"/>
    </row>
    <row r="31" spans="2:12" x14ac:dyDescent="0.25">
      <c r="B31" s="869"/>
      <c r="C31" s="870"/>
      <c r="D31" s="870"/>
      <c r="E31" s="870"/>
      <c r="F31" s="870"/>
      <c r="G31" s="871"/>
      <c r="H31" s="869"/>
      <c r="I31" s="870"/>
      <c r="J31" s="870"/>
      <c r="K31" s="870"/>
      <c r="L31" s="871"/>
    </row>
    <row r="32" spans="2:12" x14ac:dyDescent="0.25">
      <c r="B32" s="869"/>
      <c r="C32" s="870"/>
      <c r="D32" s="870"/>
      <c r="E32" s="870"/>
      <c r="F32" s="870"/>
      <c r="G32" s="871"/>
      <c r="H32" s="869"/>
      <c r="I32" s="870"/>
      <c r="J32" s="870"/>
      <c r="K32" s="870"/>
      <c r="L32" s="871"/>
    </row>
    <row r="33" spans="2:12" x14ac:dyDescent="0.25">
      <c r="B33" s="869"/>
      <c r="C33" s="870"/>
      <c r="D33" s="870"/>
      <c r="E33" s="870"/>
      <c r="F33" s="870"/>
      <c r="G33" s="871"/>
      <c r="H33" s="869"/>
      <c r="I33" s="870"/>
      <c r="J33" s="870"/>
      <c r="K33" s="870"/>
      <c r="L33" s="871"/>
    </row>
    <row r="34" spans="2:12" x14ac:dyDescent="0.25">
      <c r="B34" s="869"/>
      <c r="C34" s="870"/>
      <c r="D34" s="870"/>
      <c r="E34" s="870"/>
      <c r="F34" s="870"/>
      <c r="G34" s="871"/>
      <c r="H34" s="869"/>
      <c r="I34" s="870"/>
      <c r="J34" s="870"/>
      <c r="K34" s="870"/>
      <c r="L34" s="871"/>
    </row>
    <row r="35" spans="2:12" ht="15.75" thickBot="1" x14ac:dyDescent="0.3">
      <c r="B35" s="869"/>
      <c r="C35" s="870"/>
      <c r="D35" s="870"/>
      <c r="E35" s="870"/>
      <c r="F35" s="870"/>
      <c r="G35" s="871"/>
      <c r="H35" s="869"/>
      <c r="I35" s="870"/>
      <c r="J35" s="870"/>
      <c r="K35" s="870"/>
      <c r="L35" s="871"/>
    </row>
    <row r="36" spans="2:12" ht="15" customHeight="1" x14ac:dyDescent="0.25">
      <c r="B36" s="1025" t="s">
        <v>1383</v>
      </c>
      <c r="C36" s="1026"/>
      <c r="D36" s="1026"/>
      <c r="E36" s="1026"/>
      <c r="F36" s="1026"/>
      <c r="G36" s="1027"/>
      <c r="H36" s="1025" t="s">
        <v>1384</v>
      </c>
      <c r="I36" s="1026"/>
      <c r="J36" s="1026"/>
      <c r="K36" s="1026"/>
      <c r="L36" s="1027"/>
    </row>
    <row r="37" spans="2:12" ht="18" customHeight="1" thickBot="1" x14ac:dyDescent="0.3">
      <c r="B37" s="1028"/>
      <c r="C37" s="1029"/>
      <c r="D37" s="1029"/>
      <c r="E37" s="1029"/>
      <c r="F37" s="1029"/>
      <c r="G37" s="1030"/>
      <c r="H37" s="1028"/>
      <c r="I37" s="1029"/>
      <c r="J37" s="1029"/>
      <c r="K37" s="1029"/>
      <c r="L37" s="1030"/>
    </row>
    <row r="38" spans="2:12" x14ac:dyDescent="0.25">
      <c r="B38" s="884" t="s">
        <v>503</v>
      </c>
      <c r="C38" s="885"/>
      <c r="D38" s="885"/>
      <c r="E38" s="885"/>
      <c r="F38" s="885"/>
      <c r="G38" s="886"/>
      <c r="H38" s="884" t="s">
        <v>504</v>
      </c>
      <c r="I38" s="885"/>
      <c r="J38" s="885"/>
      <c r="K38" s="885"/>
      <c r="L38" s="886"/>
    </row>
    <row r="39" spans="2:12" x14ac:dyDescent="0.25">
      <c r="B39" s="869"/>
      <c r="C39" s="870"/>
      <c r="D39" s="870"/>
      <c r="E39" s="870"/>
      <c r="F39" s="870"/>
      <c r="G39" s="871"/>
      <c r="H39" s="869"/>
      <c r="I39" s="870"/>
      <c r="J39" s="870"/>
      <c r="K39" s="870"/>
      <c r="L39" s="871"/>
    </row>
    <row r="40" spans="2:12" x14ac:dyDescent="0.25">
      <c r="B40" s="869"/>
      <c r="C40" s="870"/>
      <c r="D40" s="870"/>
      <c r="E40" s="870"/>
      <c r="F40" s="870"/>
      <c r="G40" s="871"/>
      <c r="H40" s="869"/>
      <c r="I40" s="870"/>
      <c r="J40" s="870"/>
      <c r="K40" s="870"/>
      <c r="L40" s="871"/>
    </row>
    <row r="41" spans="2:12" x14ac:dyDescent="0.25">
      <c r="B41" s="869"/>
      <c r="C41" s="870"/>
      <c r="D41" s="870"/>
      <c r="E41" s="870"/>
      <c r="F41" s="870"/>
      <c r="G41" s="871"/>
      <c r="H41" s="869"/>
      <c r="I41" s="870"/>
      <c r="J41" s="870"/>
      <c r="K41" s="870"/>
      <c r="L41" s="871"/>
    </row>
    <row r="42" spans="2:12" x14ac:dyDescent="0.25">
      <c r="B42" s="869"/>
      <c r="C42" s="870"/>
      <c r="D42" s="870"/>
      <c r="E42" s="870"/>
      <c r="F42" s="870"/>
      <c r="G42" s="871"/>
      <c r="H42" s="869"/>
      <c r="I42" s="870"/>
      <c r="J42" s="870"/>
      <c r="K42" s="870"/>
      <c r="L42" s="871"/>
    </row>
    <row r="43" spans="2:12" x14ac:dyDescent="0.25">
      <c r="B43" s="869"/>
      <c r="C43" s="870"/>
      <c r="D43" s="870"/>
      <c r="E43" s="870"/>
      <c r="F43" s="870"/>
      <c r="G43" s="871"/>
      <c r="H43" s="869"/>
      <c r="I43" s="870"/>
      <c r="J43" s="870"/>
      <c r="K43" s="870"/>
      <c r="L43" s="871"/>
    </row>
    <row r="44" spans="2:12" x14ac:dyDescent="0.25">
      <c r="B44" s="869"/>
      <c r="C44" s="870"/>
      <c r="D44" s="870"/>
      <c r="E44" s="870"/>
      <c r="F44" s="870"/>
      <c r="G44" s="871"/>
      <c r="H44" s="869"/>
      <c r="I44" s="870"/>
      <c r="J44" s="870"/>
      <c r="K44" s="870"/>
      <c r="L44" s="871"/>
    </row>
    <row r="45" spans="2:12" x14ac:dyDescent="0.25">
      <c r="B45" s="869"/>
      <c r="C45" s="870"/>
      <c r="D45" s="870"/>
      <c r="E45" s="870"/>
      <c r="F45" s="870"/>
      <c r="G45" s="871"/>
      <c r="H45" s="869"/>
      <c r="I45" s="870"/>
      <c r="J45" s="870"/>
      <c r="K45" s="870"/>
      <c r="L45" s="871"/>
    </row>
    <row r="46" spans="2:12" x14ac:dyDescent="0.25">
      <c r="B46" s="869"/>
      <c r="C46" s="870"/>
      <c r="D46" s="870"/>
      <c r="E46" s="870"/>
      <c r="F46" s="870"/>
      <c r="G46" s="871"/>
      <c r="H46" s="869"/>
      <c r="I46" s="870"/>
      <c r="J46" s="870"/>
      <c r="K46" s="870"/>
      <c r="L46" s="871"/>
    </row>
    <row r="47" spans="2:12" x14ac:dyDescent="0.25">
      <c r="B47" s="869"/>
      <c r="C47" s="870"/>
      <c r="D47" s="870"/>
      <c r="E47" s="870"/>
      <c r="F47" s="870"/>
      <c r="G47" s="871"/>
      <c r="H47" s="869"/>
      <c r="I47" s="870"/>
      <c r="J47" s="870"/>
      <c r="K47" s="870"/>
      <c r="L47" s="871"/>
    </row>
    <row r="48" spans="2:12" x14ac:dyDescent="0.25">
      <c r="B48" s="869"/>
      <c r="C48" s="870"/>
      <c r="D48" s="870"/>
      <c r="E48" s="870"/>
      <c r="F48" s="870"/>
      <c r="G48" s="871"/>
      <c r="H48" s="869"/>
      <c r="I48" s="870"/>
      <c r="J48" s="870"/>
      <c r="K48" s="870"/>
      <c r="L48" s="871"/>
    </row>
    <row r="49" spans="2:12" x14ac:dyDescent="0.25">
      <c r="B49" s="869"/>
      <c r="C49" s="870"/>
      <c r="D49" s="870"/>
      <c r="E49" s="870"/>
      <c r="F49" s="870"/>
      <c r="G49" s="871"/>
      <c r="H49" s="869"/>
      <c r="I49" s="870"/>
      <c r="J49" s="870"/>
      <c r="K49" s="870"/>
      <c r="L49" s="871"/>
    </row>
    <row r="50" spans="2:12" x14ac:dyDescent="0.25">
      <c r="B50" s="869"/>
      <c r="C50" s="870"/>
      <c r="D50" s="870"/>
      <c r="E50" s="870"/>
      <c r="F50" s="870"/>
      <c r="G50" s="871"/>
      <c r="H50" s="869"/>
      <c r="I50" s="870"/>
      <c r="J50" s="870"/>
      <c r="K50" s="870"/>
      <c r="L50" s="871"/>
    </row>
    <row r="51" spans="2:12" ht="15.75" thickBot="1" x14ac:dyDescent="0.3">
      <c r="B51" s="869"/>
      <c r="C51" s="870"/>
      <c r="D51" s="870"/>
      <c r="E51" s="870"/>
      <c r="F51" s="870"/>
      <c r="G51" s="871"/>
      <c r="H51" s="869"/>
      <c r="I51" s="870"/>
      <c r="J51" s="870"/>
      <c r="K51" s="870"/>
      <c r="L51" s="871"/>
    </row>
    <row r="52" spans="2:12" ht="15" customHeight="1" x14ac:dyDescent="0.25">
      <c r="B52" s="1025" t="s">
        <v>1385</v>
      </c>
      <c r="C52" s="1026"/>
      <c r="D52" s="1026"/>
      <c r="E52" s="1026"/>
      <c r="F52" s="1026"/>
      <c r="G52" s="1027"/>
      <c r="H52" s="1037" t="s">
        <v>1386</v>
      </c>
      <c r="I52" s="1038"/>
      <c r="J52" s="1038"/>
      <c r="K52" s="1038"/>
      <c r="L52" s="1039"/>
    </row>
    <row r="53" spans="2:12" ht="15.75" thickBot="1" x14ac:dyDescent="0.3">
      <c r="B53" s="1028"/>
      <c r="C53" s="1029"/>
      <c r="D53" s="1029"/>
      <c r="E53" s="1029"/>
      <c r="F53" s="1029"/>
      <c r="G53" s="1030"/>
      <c r="H53" s="1040"/>
      <c r="I53" s="1041"/>
      <c r="J53" s="1041"/>
      <c r="K53" s="1041"/>
      <c r="L53" s="1042"/>
    </row>
    <row r="54" spans="2:12" x14ac:dyDescent="0.25">
      <c r="B54" s="884" t="s">
        <v>503</v>
      </c>
      <c r="C54" s="885"/>
      <c r="D54" s="885"/>
      <c r="E54" s="885"/>
      <c r="F54" s="885"/>
      <c r="G54" s="886"/>
      <c r="H54" s="884" t="s">
        <v>504</v>
      </c>
      <c r="I54" s="885"/>
      <c r="J54" s="885"/>
      <c r="K54" s="885"/>
      <c r="L54" s="886"/>
    </row>
    <row r="55" spans="2:12" x14ac:dyDescent="0.25">
      <c r="B55" s="869"/>
      <c r="C55" s="870"/>
      <c r="D55" s="870"/>
      <c r="E55" s="870"/>
      <c r="F55" s="870"/>
      <c r="G55" s="871"/>
      <c r="H55" s="869"/>
      <c r="I55" s="870"/>
      <c r="J55" s="870"/>
      <c r="K55" s="870"/>
      <c r="L55" s="871"/>
    </row>
    <row r="56" spans="2:12" x14ac:dyDescent="0.25">
      <c r="B56" s="869"/>
      <c r="C56" s="870"/>
      <c r="D56" s="870"/>
      <c r="E56" s="870"/>
      <c r="F56" s="870"/>
      <c r="G56" s="871"/>
      <c r="H56" s="869"/>
      <c r="I56" s="870"/>
      <c r="J56" s="870"/>
      <c r="K56" s="870"/>
      <c r="L56" s="871"/>
    </row>
    <row r="57" spans="2:12" x14ac:dyDescent="0.25">
      <c r="B57" s="869"/>
      <c r="C57" s="870"/>
      <c r="D57" s="870"/>
      <c r="E57" s="870"/>
      <c r="F57" s="870"/>
      <c r="G57" s="871"/>
      <c r="H57" s="869"/>
      <c r="I57" s="870"/>
      <c r="J57" s="870"/>
      <c r="K57" s="870"/>
      <c r="L57" s="871"/>
    </row>
    <row r="58" spans="2:12" x14ac:dyDescent="0.25">
      <c r="B58" s="869"/>
      <c r="C58" s="870"/>
      <c r="D58" s="870"/>
      <c r="E58" s="870"/>
      <c r="F58" s="870"/>
      <c r="G58" s="871"/>
      <c r="H58" s="869"/>
      <c r="I58" s="870"/>
      <c r="J58" s="870"/>
      <c r="K58" s="870"/>
      <c r="L58" s="871"/>
    </row>
    <row r="59" spans="2:12" x14ac:dyDescent="0.25">
      <c r="B59" s="869"/>
      <c r="C59" s="870"/>
      <c r="D59" s="870"/>
      <c r="E59" s="870"/>
      <c r="F59" s="870"/>
      <c r="G59" s="871"/>
      <c r="H59" s="869"/>
      <c r="I59" s="870"/>
      <c r="J59" s="870"/>
      <c r="K59" s="870"/>
      <c r="L59" s="871"/>
    </row>
    <row r="60" spans="2:12" x14ac:dyDescent="0.25">
      <c r="B60" s="869"/>
      <c r="C60" s="870"/>
      <c r="D60" s="870"/>
      <c r="E60" s="870"/>
      <c r="F60" s="870"/>
      <c r="G60" s="871"/>
      <c r="H60" s="869"/>
      <c r="I60" s="870"/>
      <c r="J60" s="870"/>
      <c r="K60" s="870"/>
      <c r="L60" s="871"/>
    </row>
    <row r="61" spans="2:12" x14ac:dyDescent="0.25">
      <c r="B61" s="869"/>
      <c r="C61" s="870"/>
      <c r="D61" s="870"/>
      <c r="E61" s="870"/>
      <c r="F61" s="870"/>
      <c r="G61" s="871"/>
      <c r="H61" s="869"/>
      <c r="I61" s="870"/>
      <c r="J61" s="870"/>
      <c r="K61" s="870"/>
      <c r="L61" s="871"/>
    </row>
    <row r="62" spans="2:12" x14ac:dyDescent="0.25">
      <c r="B62" s="869"/>
      <c r="C62" s="870"/>
      <c r="D62" s="870"/>
      <c r="E62" s="870"/>
      <c r="F62" s="870"/>
      <c r="G62" s="871"/>
      <c r="H62" s="869"/>
      <c r="I62" s="870"/>
      <c r="J62" s="870"/>
      <c r="K62" s="870"/>
      <c r="L62" s="871"/>
    </row>
    <row r="63" spans="2:12" x14ac:dyDescent="0.25">
      <c r="B63" s="869"/>
      <c r="C63" s="870"/>
      <c r="D63" s="870"/>
      <c r="E63" s="870"/>
      <c r="F63" s="870"/>
      <c r="G63" s="871"/>
      <c r="H63" s="869"/>
      <c r="I63" s="870"/>
      <c r="J63" s="870"/>
      <c r="K63" s="870"/>
      <c r="L63" s="871"/>
    </row>
    <row r="64" spans="2:12" x14ac:dyDescent="0.25">
      <c r="B64" s="869"/>
      <c r="C64" s="870"/>
      <c r="D64" s="870"/>
      <c r="E64" s="870"/>
      <c r="F64" s="870"/>
      <c r="G64" s="871"/>
      <c r="H64" s="869"/>
      <c r="I64" s="870"/>
      <c r="J64" s="870"/>
      <c r="K64" s="870"/>
      <c r="L64" s="871"/>
    </row>
    <row r="65" spans="2:12" x14ac:dyDescent="0.25">
      <c r="B65" s="869"/>
      <c r="C65" s="870"/>
      <c r="D65" s="870"/>
      <c r="E65" s="870"/>
      <c r="F65" s="870"/>
      <c r="G65" s="871"/>
      <c r="H65" s="869"/>
      <c r="I65" s="870"/>
      <c r="J65" s="870"/>
      <c r="K65" s="870"/>
      <c r="L65" s="871"/>
    </row>
    <row r="66" spans="2:12" x14ac:dyDescent="0.25">
      <c r="B66" s="869"/>
      <c r="C66" s="870"/>
      <c r="D66" s="870"/>
      <c r="E66" s="870"/>
      <c r="F66" s="870"/>
      <c r="G66" s="871"/>
      <c r="H66" s="869"/>
      <c r="I66" s="870"/>
      <c r="J66" s="870"/>
      <c r="K66" s="870"/>
      <c r="L66" s="871"/>
    </row>
    <row r="67" spans="2:12" ht="15.75" thickBot="1" x14ac:dyDescent="0.3">
      <c r="B67" s="869"/>
      <c r="C67" s="870"/>
      <c r="D67" s="870"/>
      <c r="E67" s="870"/>
      <c r="F67" s="870"/>
      <c r="G67" s="871"/>
      <c r="H67" s="869"/>
      <c r="I67" s="870"/>
      <c r="J67" s="870"/>
      <c r="K67" s="870"/>
      <c r="L67" s="871"/>
    </row>
    <row r="68" spans="2:12" ht="15" customHeight="1" x14ac:dyDescent="0.25">
      <c r="B68" s="1037" t="s">
        <v>1387</v>
      </c>
      <c r="C68" s="1038"/>
      <c r="D68" s="1038"/>
      <c r="E68" s="1038"/>
      <c r="F68" s="1038"/>
      <c r="G68" s="1039"/>
      <c r="H68" s="1037" t="s">
        <v>1388</v>
      </c>
      <c r="I68" s="1038"/>
      <c r="J68" s="1038"/>
      <c r="K68" s="1038"/>
      <c r="L68" s="1039"/>
    </row>
    <row r="69" spans="2:12" ht="15.75" thickBot="1" x14ac:dyDescent="0.3">
      <c r="B69" s="1040"/>
      <c r="C69" s="1041"/>
      <c r="D69" s="1041"/>
      <c r="E69" s="1041"/>
      <c r="F69" s="1041"/>
      <c r="G69" s="1042"/>
      <c r="H69" s="1040"/>
      <c r="I69" s="1041"/>
      <c r="J69" s="1041"/>
      <c r="K69" s="1041"/>
      <c r="L69" s="1042"/>
    </row>
    <row r="70" spans="2:12" x14ac:dyDescent="0.25">
      <c r="B70" s="884" t="s">
        <v>986</v>
      </c>
      <c r="C70" s="885"/>
      <c r="D70" s="885"/>
      <c r="E70" s="885"/>
      <c r="F70" s="885"/>
      <c r="G70" s="886"/>
      <c r="H70" s="884" t="s">
        <v>987</v>
      </c>
      <c r="I70" s="885"/>
      <c r="J70" s="885"/>
      <c r="K70" s="885"/>
      <c r="L70" s="886"/>
    </row>
    <row r="71" spans="2:12" x14ac:dyDescent="0.25">
      <c r="B71" s="869"/>
      <c r="C71" s="870"/>
      <c r="D71" s="870"/>
      <c r="E71" s="870"/>
      <c r="F71" s="870"/>
      <c r="G71" s="871"/>
      <c r="H71" s="869"/>
      <c r="I71" s="870"/>
      <c r="J71" s="870"/>
      <c r="K71" s="870"/>
      <c r="L71" s="871"/>
    </row>
    <row r="72" spans="2:12" x14ac:dyDescent="0.25">
      <c r="B72" s="869"/>
      <c r="C72" s="870"/>
      <c r="D72" s="870"/>
      <c r="E72" s="870"/>
      <c r="F72" s="870"/>
      <c r="G72" s="871"/>
      <c r="H72" s="869"/>
      <c r="I72" s="870"/>
      <c r="J72" s="870"/>
      <c r="K72" s="870"/>
      <c r="L72" s="871"/>
    </row>
    <row r="73" spans="2:12" x14ac:dyDescent="0.25">
      <c r="B73" s="869"/>
      <c r="C73" s="870"/>
      <c r="D73" s="870"/>
      <c r="E73" s="870"/>
      <c r="F73" s="870"/>
      <c r="G73" s="871"/>
      <c r="H73" s="869"/>
      <c r="I73" s="870"/>
      <c r="J73" s="870"/>
      <c r="K73" s="870"/>
      <c r="L73" s="871"/>
    </row>
    <row r="74" spans="2:12" x14ac:dyDescent="0.25">
      <c r="B74" s="869"/>
      <c r="C74" s="870"/>
      <c r="D74" s="870"/>
      <c r="E74" s="870"/>
      <c r="F74" s="870"/>
      <c r="G74" s="871"/>
      <c r="H74" s="869"/>
      <c r="I74" s="870"/>
      <c r="J74" s="870"/>
      <c r="K74" s="870"/>
      <c r="L74" s="871"/>
    </row>
    <row r="75" spans="2:12" x14ac:dyDescent="0.25">
      <c r="B75" s="869"/>
      <c r="C75" s="870"/>
      <c r="D75" s="870"/>
      <c r="E75" s="870"/>
      <c r="F75" s="870"/>
      <c r="G75" s="871"/>
      <c r="H75" s="869"/>
      <c r="I75" s="870"/>
      <c r="J75" s="870"/>
      <c r="K75" s="870"/>
      <c r="L75" s="871"/>
    </row>
    <row r="76" spans="2:12" x14ac:dyDescent="0.25">
      <c r="B76" s="869"/>
      <c r="C76" s="870"/>
      <c r="D76" s="870"/>
      <c r="E76" s="870"/>
      <c r="F76" s="870"/>
      <c r="G76" s="871"/>
      <c r="H76" s="869"/>
      <c r="I76" s="870"/>
      <c r="J76" s="870"/>
      <c r="K76" s="870"/>
      <c r="L76" s="871"/>
    </row>
    <row r="77" spans="2:12" x14ac:dyDescent="0.25">
      <c r="B77" s="869"/>
      <c r="C77" s="870"/>
      <c r="D77" s="870"/>
      <c r="E77" s="870"/>
      <c r="F77" s="870"/>
      <c r="G77" s="871"/>
      <c r="H77" s="869"/>
      <c r="I77" s="870"/>
      <c r="J77" s="870"/>
      <c r="K77" s="870"/>
      <c r="L77" s="871"/>
    </row>
    <row r="78" spans="2:12" x14ac:dyDescent="0.25">
      <c r="B78" s="869"/>
      <c r="C78" s="870"/>
      <c r="D78" s="870"/>
      <c r="E78" s="870"/>
      <c r="F78" s="870"/>
      <c r="G78" s="871"/>
      <c r="H78" s="869"/>
      <c r="I78" s="870"/>
      <c r="J78" s="870"/>
      <c r="K78" s="870"/>
      <c r="L78" s="871"/>
    </row>
    <row r="79" spans="2:12" x14ac:dyDescent="0.25">
      <c r="B79" s="869"/>
      <c r="C79" s="870"/>
      <c r="D79" s="870"/>
      <c r="E79" s="870"/>
      <c r="F79" s="870"/>
      <c r="G79" s="871"/>
      <c r="H79" s="869"/>
      <c r="I79" s="870"/>
      <c r="J79" s="870"/>
      <c r="K79" s="870"/>
      <c r="L79" s="871"/>
    </row>
    <row r="80" spans="2:12" x14ac:dyDescent="0.25">
      <c r="B80" s="869"/>
      <c r="C80" s="870"/>
      <c r="D80" s="870"/>
      <c r="E80" s="870"/>
      <c r="F80" s="870"/>
      <c r="G80" s="871"/>
      <c r="H80" s="869"/>
      <c r="I80" s="870"/>
      <c r="J80" s="870"/>
      <c r="K80" s="870"/>
      <c r="L80" s="871"/>
    </row>
    <row r="81" spans="2:12" x14ac:dyDescent="0.25">
      <c r="B81" s="869"/>
      <c r="C81" s="870"/>
      <c r="D81" s="870"/>
      <c r="E81" s="870"/>
      <c r="F81" s="870"/>
      <c r="G81" s="871"/>
      <c r="H81" s="869"/>
      <c r="I81" s="870"/>
      <c r="J81" s="870"/>
      <c r="K81" s="870"/>
      <c r="L81" s="871"/>
    </row>
    <row r="82" spans="2:12" x14ac:dyDescent="0.25">
      <c r="B82" s="869"/>
      <c r="C82" s="870"/>
      <c r="D82" s="870"/>
      <c r="E82" s="870"/>
      <c r="F82" s="870"/>
      <c r="G82" s="871"/>
      <c r="H82" s="869"/>
      <c r="I82" s="870"/>
      <c r="J82" s="870"/>
      <c r="K82" s="870"/>
      <c r="L82" s="871"/>
    </row>
    <row r="83" spans="2:12" ht="15.75" thickBot="1" x14ac:dyDescent="0.3">
      <c r="B83" s="869"/>
      <c r="C83" s="870"/>
      <c r="D83" s="870"/>
      <c r="E83" s="870"/>
      <c r="F83" s="870"/>
      <c r="G83" s="871"/>
      <c r="H83" s="869"/>
      <c r="I83" s="870"/>
      <c r="J83" s="870"/>
      <c r="K83" s="870"/>
      <c r="L83" s="871"/>
    </row>
    <row r="84" spans="2:12" ht="15" customHeight="1" x14ac:dyDescent="0.25">
      <c r="B84" s="1025" t="s">
        <v>1389</v>
      </c>
      <c r="C84" s="1026"/>
      <c r="D84" s="1026"/>
      <c r="E84" s="1026"/>
      <c r="F84" s="1026"/>
      <c r="G84" s="1027"/>
      <c r="H84" s="1025" t="s">
        <v>1390</v>
      </c>
      <c r="I84" s="1026"/>
      <c r="J84" s="1026"/>
      <c r="K84" s="1026"/>
      <c r="L84" s="1027"/>
    </row>
    <row r="85" spans="2:12" ht="15.75" thickBot="1" x14ac:dyDescent="0.3">
      <c r="B85" s="1028"/>
      <c r="C85" s="1029"/>
      <c r="D85" s="1029"/>
      <c r="E85" s="1029"/>
      <c r="F85" s="1029"/>
      <c r="G85" s="1030"/>
      <c r="H85" s="1028"/>
      <c r="I85" s="1029"/>
      <c r="J85" s="1029"/>
      <c r="K85" s="1029"/>
      <c r="L85" s="1030"/>
    </row>
    <row r="86" spans="2:12" x14ac:dyDescent="0.25">
      <c r="B86" s="884" t="s">
        <v>988</v>
      </c>
      <c r="C86" s="885"/>
      <c r="D86" s="885"/>
      <c r="E86" s="885"/>
      <c r="F86" s="885"/>
      <c r="G86" s="886"/>
      <c r="H86" s="884" t="s">
        <v>989</v>
      </c>
      <c r="I86" s="885"/>
      <c r="J86" s="885"/>
      <c r="K86" s="885"/>
      <c r="L86" s="886"/>
    </row>
    <row r="87" spans="2:12" x14ac:dyDescent="0.25">
      <c r="B87" s="869"/>
      <c r="C87" s="870"/>
      <c r="D87" s="870"/>
      <c r="E87" s="870"/>
      <c r="F87" s="870"/>
      <c r="G87" s="871"/>
      <c r="H87" s="869"/>
      <c r="I87" s="870"/>
      <c r="J87" s="870"/>
      <c r="K87" s="870"/>
      <c r="L87" s="871"/>
    </row>
    <row r="88" spans="2:12" x14ac:dyDescent="0.25">
      <c r="B88" s="869"/>
      <c r="C88" s="870"/>
      <c r="D88" s="870"/>
      <c r="E88" s="870"/>
      <c r="F88" s="870"/>
      <c r="G88" s="871"/>
      <c r="H88" s="869"/>
      <c r="I88" s="870"/>
      <c r="J88" s="870"/>
      <c r="K88" s="870"/>
      <c r="L88" s="871"/>
    </row>
    <row r="89" spans="2:12" x14ac:dyDescent="0.25">
      <c r="B89" s="869"/>
      <c r="C89" s="870"/>
      <c r="D89" s="870"/>
      <c r="E89" s="870"/>
      <c r="F89" s="870"/>
      <c r="G89" s="871"/>
      <c r="H89" s="869"/>
      <c r="I89" s="870"/>
      <c r="J89" s="870"/>
      <c r="K89" s="870"/>
      <c r="L89" s="871"/>
    </row>
    <row r="90" spans="2:12" x14ac:dyDescent="0.25">
      <c r="B90" s="869"/>
      <c r="C90" s="870"/>
      <c r="D90" s="870"/>
      <c r="E90" s="870"/>
      <c r="F90" s="870"/>
      <c r="G90" s="871"/>
      <c r="H90" s="869"/>
      <c r="I90" s="870"/>
      <c r="J90" s="870"/>
      <c r="K90" s="870"/>
      <c r="L90" s="871"/>
    </row>
    <row r="91" spans="2:12" x14ac:dyDescent="0.25">
      <c r="B91" s="869"/>
      <c r="C91" s="870"/>
      <c r="D91" s="870"/>
      <c r="E91" s="870"/>
      <c r="F91" s="870"/>
      <c r="G91" s="871"/>
      <c r="H91" s="869"/>
      <c r="I91" s="870"/>
      <c r="J91" s="870"/>
      <c r="K91" s="870"/>
      <c r="L91" s="871"/>
    </row>
    <row r="92" spans="2:12" x14ac:dyDescent="0.25">
      <c r="B92" s="869"/>
      <c r="C92" s="870"/>
      <c r="D92" s="870"/>
      <c r="E92" s="870"/>
      <c r="F92" s="870"/>
      <c r="G92" s="871"/>
      <c r="H92" s="869"/>
      <c r="I92" s="870"/>
      <c r="J92" s="870"/>
      <c r="K92" s="870"/>
      <c r="L92" s="871"/>
    </row>
    <row r="93" spans="2:12" x14ac:dyDescent="0.25">
      <c r="B93" s="869"/>
      <c r="C93" s="870"/>
      <c r="D93" s="870"/>
      <c r="E93" s="870"/>
      <c r="F93" s="870"/>
      <c r="G93" s="871"/>
      <c r="H93" s="869"/>
      <c r="I93" s="870"/>
      <c r="J93" s="870"/>
      <c r="K93" s="870"/>
      <c r="L93" s="871"/>
    </row>
    <row r="94" spans="2:12" x14ac:dyDescent="0.25">
      <c r="B94" s="869"/>
      <c r="C94" s="870"/>
      <c r="D94" s="870"/>
      <c r="E94" s="870"/>
      <c r="F94" s="870"/>
      <c r="G94" s="871"/>
      <c r="H94" s="869"/>
      <c r="I94" s="870"/>
      <c r="J94" s="870"/>
      <c r="K94" s="870"/>
      <c r="L94" s="871"/>
    </row>
    <row r="95" spans="2:12" x14ac:dyDescent="0.25">
      <c r="B95" s="869"/>
      <c r="C95" s="870"/>
      <c r="D95" s="870"/>
      <c r="E95" s="870"/>
      <c r="F95" s="870"/>
      <c r="G95" s="871"/>
      <c r="H95" s="869"/>
      <c r="I95" s="870"/>
      <c r="J95" s="870"/>
      <c r="K95" s="870"/>
      <c r="L95" s="871"/>
    </row>
    <row r="96" spans="2:12" x14ac:dyDescent="0.25">
      <c r="B96" s="869"/>
      <c r="C96" s="870"/>
      <c r="D96" s="870"/>
      <c r="E96" s="870"/>
      <c r="F96" s="870"/>
      <c r="G96" s="871"/>
      <c r="H96" s="869"/>
      <c r="I96" s="870"/>
      <c r="J96" s="870"/>
      <c r="K96" s="870"/>
      <c r="L96" s="871"/>
    </row>
    <row r="97" spans="2:12" x14ac:dyDescent="0.25">
      <c r="B97" s="869"/>
      <c r="C97" s="870"/>
      <c r="D97" s="870"/>
      <c r="E97" s="870"/>
      <c r="F97" s="870"/>
      <c r="G97" s="871"/>
      <c r="H97" s="869"/>
      <c r="I97" s="870"/>
      <c r="J97" s="870"/>
      <c r="K97" s="870"/>
      <c r="L97" s="871"/>
    </row>
    <row r="98" spans="2:12" x14ac:dyDescent="0.25">
      <c r="B98" s="869"/>
      <c r="C98" s="870"/>
      <c r="D98" s="870"/>
      <c r="E98" s="870"/>
      <c r="F98" s="870"/>
      <c r="G98" s="871"/>
      <c r="H98" s="869"/>
      <c r="I98" s="870"/>
      <c r="J98" s="870"/>
      <c r="K98" s="870"/>
      <c r="L98" s="871"/>
    </row>
    <row r="99" spans="2:12" ht="15.75" thickBot="1" x14ac:dyDescent="0.3">
      <c r="B99" s="869"/>
      <c r="C99" s="870"/>
      <c r="D99" s="870"/>
      <c r="E99" s="870"/>
      <c r="F99" s="870"/>
      <c r="G99" s="871"/>
      <c r="H99" s="869"/>
      <c r="I99" s="870"/>
      <c r="J99" s="870"/>
      <c r="K99" s="870"/>
      <c r="L99" s="871"/>
    </row>
    <row r="100" spans="2:12" ht="15" customHeight="1" x14ac:dyDescent="0.25">
      <c r="B100" s="1025" t="s">
        <v>1391</v>
      </c>
      <c r="C100" s="1026"/>
      <c r="D100" s="1026"/>
      <c r="E100" s="1026"/>
      <c r="F100" s="1026"/>
      <c r="G100" s="1027"/>
      <c r="H100" s="1031" t="s">
        <v>1392</v>
      </c>
      <c r="I100" s="1032"/>
      <c r="J100" s="1032"/>
      <c r="K100" s="1032"/>
      <c r="L100" s="1033"/>
    </row>
    <row r="101" spans="2:12" ht="15.75" thickBot="1" x14ac:dyDescent="0.3">
      <c r="B101" s="1028"/>
      <c r="C101" s="1029"/>
      <c r="D101" s="1029"/>
      <c r="E101" s="1029"/>
      <c r="F101" s="1029"/>
      <c r="G101" s="1030"/>
      <c r="H101" s="1034"/>
      <c r="I101" s="1035"/>
      <c r="J101" s="1035"/>
      <c r="K101" s="1035"/>
      <c r="L101" s="1036"/>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J245"/>
  <sheetViews>
    <sheetView view="pageBreakPreview" zoomScale="70" zoomScaleNormal="100" zoomScaleSheetLayoutView="70" zoomScalePageLayoutView="110" workbookViewId="0">
      <selection activeCell="K245" sqref="K245"/>
    </sheetView>
  </sheetViews>
  <sheetFormatPr baseColWidth="10" defaultColWidth="11.42578125" defaultRowHeight="15" x14ac:dyDescent="0.25"/>
  <cols>
    <col min="1" max="1" width="4.7109375" style="129" customWidth="1"/>
    <col min="2" max="2" width="8.28515625" style="129" customWidth="1"/>
    <col min="3" max="3" width="8" style="129" customWidth="1"/>
    <col min="4" max="4" width="11.42578125" style="129"/>
    <col min="5" max="5" width="11.85546875" style="129" customWidth="1"/>
    <col min="6" max="6" width="33.85546875" style="129" customWidth="1"/>
    <col min="7" max="7" width="8.5703125" style="129" customWidth="1"/>
    <col min="8" max="8" width="22.42578125" style="129" customWidth="1"/>
    <col min="9" max="9" width="13" style="129" customWidth="1"/>
    <col min="10" max="10" width="34.5703125" style="129" customWidth="1"/>
    <col min="11" max="16384" width="11.42578125" style="129"/>
  </cols>
  <sheetData>
    <row r="1" spans="1:10" ht="27.75" customHeight="1" x14ac:dyDescent="0.25">
      <c r="A1" s="963" t="s">
        <v>251</v>
      </c>
      <c r="B1" s="854"/>
      <c r="C1" s="854"/>
      <c r="D1" s="854"/>
      <c r="E1" s="854"/>
      <c r="F1" s="854"/>
      <c r="G1" s="854"/>
      <c r="H1" s="854"/>
      <c r="I1" s="854"/>
      <c r="J1" s="854"/>
    </row>
    <row r="2" spans="1:10" ht="11.25" customHeight="1" x14ac:dyDescent="0.25">
      <c r="A2" s="964"/>
      <c r="B2" s="855"/>
      <c r="C2" s="855"/>
      <c r="D2" s="855"/>
      <c r="E2" s="855"/>
      <c r="F2" s="855"/>
      <c r="G2" s="855"/>
      <c r="H2" s="855"/>
      <c r="I2" s="855"/>
      <c r="J2" s="855"/>
    </row>
    <row r="3" spans="1:10" ht="24.95" customHeight="1" x14ac:dyDescent="0.25">
      <c r="A3" s="914" t="s">
        <v>289</v>
      </c>
      <c r="B3" s="912"/>
      <c r="C3" s="912"/>
      <c r="D3" s="913"/>
      <c r="E3" s="291">
        <v>44251</v>
      </c>
      <c r="F3" s="914" t="s">
        <v>290</v>
      </c>
      <c r="G3" s="912"/>
      <c r="H3" s="913"/>
      <c r="I3" s="915">
        <v>44257</v>
      </c>
      <c r="J3" s="912"/>
    </row>
    <row r="4" spans="1:10" ht="24.95" customHeight="1" x14ac:dyDescent="0.25">
      <c r="A4" s="1081" t="s">
        <v>250</v>
      </c>
      <c r="B4" s="1082"/>
      <c r="C4" s="1082"/>
      <c r="D4" s="1082"/>
      <c r="E4" s="1082"/>
      <c r="F4" s="1082"/>
      <c r="G4" s="1083"/>
      <c r="H4" s="292" t="s">
        <v>489</v>
      </c>
      <c r="I4" s="292" t="s">
        <v>2</v>
      </c>
      <c r="J4" s="339" t="s">
        <v>0</v>
      </c>
    </row>
    <row r="5" spans="1:10" ht="24.95" customHeight="1" x14ac:dyDescent="0.25">
      <c r="A5" s="1084"/>
      <c r="B5" s="1085"/>
      <c r="C5" s="1085"/>
      <c r="D5" s="1085"/>
      <c r="E5" s="1085"/>
      <c r="F5" s="1085"/>
      <c r="G5" s="1086"/>
      <c r="H5" s="293" t="s">
        <v>490</v>
      </c>
      <c r="I5" s="292">
        <v>2</v>
      </c>
      <c r="J5" s="339" t="s">
        <v>291</v>
      </c>
    </row>
    <row r="6" spans="1:10" x14ac:dyDescent="0.25">
      <c r="A6" s="1050"/>
      <c r="B6" s="1051"/>
      <c r="C6" s="1051"/>
      <c r="D6" s="1051"/>
      <c r="E6" s="1051"/>
      <c r="F6" s="1052"/>
      <c r="G6" s="1050" t="s">
        <v>1034</v>
      </c>
      <c r="H6" s="1051"/>
      <c r="I6" s="1051"/>
      <c r="J6" s="1051"/>
    </row>
    <row r="7" spans="1:10" x14ac:dyDescent="0.25">
      <c r="A7" s="1050"/>
      <c r="B7" s="1051"/>
      <c r="C7" s="1051"/>
      <c r="D7" s="1051"/>
      <c r="E7" s="1051"/>
      <c r="F7" s="1052"/>
      <c r="G7" s="1050"/>
      <c r="H7" s="1051"/>
      <c r="I7" s="1051"/>
      <c r="J7" s="1051"/>
    </row>
    <row r="8" spans="1:10" x14ac:dyDescent="0.25">
      <c r="A8" s="1050"/>
      <c r="B8" s="1051"/>
      <c r="C8" s="1051"/>
      <c r="D8" s="1051"/>
      <c r="E8" s="1051"/>
      <c r="F8" s="1052"/>
      <c r="G8" s="1050"/>
      <c r="H8" s="1051"/>
      <c r="I8" s="1051"/>
      <c r="J8" s="1051"/>
    </row>
    <row r="9" spans="1:10" x14ac:dyDescent="0.25">
      <c r="A9" s="1050"/>
      <c r="B9" s="1051"/>
      <c r="C9" s="1051"/>
      <c r="D9" s="1051"/>
      <c r="E9" s="1051"/>
      <c r="F9" s="1052"/>
      <c r="G9" s="1050"/>
      <c r="H9" s="1051"/>
      <c r="I9" s="1051"/>
      <c r="J9" s="1051"/>
    </row>
    <row r="10" spans="1:10" x14ac:dyDescent="0.25">
      <c r="A10" s="1050"/>
      <c r="B10" s="1051"/>
      <c r="C10" s="1051"/>
      <c r="D10" s="1051"/>
      <c r="E10" s="1051"/>
      <c r="F10" s="1052"/>
      <c r="G10" s="1050"/>
      <c r="H10" s="1051"/>
      <c r="I10" s="1051"/>
      <c r="J10" s="1051"/>
    </row>
    <row r="11" spans="1:10" x14ac:dyDescent="0.25">
      <c r="A11" s="1050"/>
      <c r="B11" s="1051"/>
      <c r="C11" s="1051"/>
      <c r="D11" s="1051"/>
      <c r="E11" s="1051"/>
      <c r="F11" s="1052"/>
      <c r="G11" s="1050"/>
      <c r="H11" s="1051"/>
      <c r="I11" s="1051"/>
      <c r="J11" s="1051"/>
    </row>
    <row r="12" spans="1:10" x14ac:dyDescent="0.25">
      <c r="A12" s="1050"/>
      <c r="B12" s="1051"/>
      <c r="C12" s="1051"/>
      <c r="D12" s="1051"/>
      <c r="E12" s="1051"/>
      <c r="F12" s="1052"/>
      <c r="G12" s="1050"/>
      <c r="H12" s="1051"/>
      <c r="I12" s="1051"/>
      <c r="J12" s="1051"/>
    </row>
    <row r="13" spans="1:10" x14ac:dyDescent="0.25">
      <c r="A13" s="1050"/>
      <c r="B13" s="1051"/>
      <c r="C13" s="1051"/>
      <c r="D13" s="1051"/>
      <c r="E13" s="1051"/>
      <c r="F13" s="1052"/>
      <c r="G13" s="1050"/>
      <c r="H13" s="1051"/>
      <c r="I13" s="1051"/>
      <c r="J13" s="1051"/>
    </row>
    <row r="14" spans="1:10" x14ac:dyDescent="0.25">
      <c r="A14" s="1050"/>
      <c r="B14" s="1051"/>
      <c r="C14" s="1051"/>
      <c r="D14" s="1051"/>
      <c r="E14" s="1051"/>
      <c r="F14" s="1052"/>
      <c r="G14" s="1050"/>
      <c r="H14" s="1051"/>
      <c r="I14" s="1051"/>
      <c r="J14" s="1051"/>
    </row>
    <row r="15" spans="1:10" x14ac:dyDescent="0.25">
      <c r="A15" s="1050"/>
      <c r="B15" s="1051"/>
      <c r="C15" s="1051"/>
      <c r="D15" s="1051"/>
      <c r="E15" s="1051"/>
      <c r="F15" s="1052"/>
      <c r="G15" s="1050"/>
      <c r="H15" s="1051"/>
      <c r="I15" s="1051"/>
      <c r="J15" s="1051"/>
    </row>
    <row r="16" spans="1:10" x14ac:dyDescent="0.25">
      <c r="A16" s="1050"/>
      <c r="B16" s="1051"/>
      <c r="C16" s="1051"/>
      <c r="D16" s="1051"/>
      <c r="E16" s="1051"/>
      <c r="F16" s="1052"/>
      <c r="G16" s="1050"/>
      <c r="H16" s="1051"/>
      <c r="I16" s="1051"/>
      <c r="J16" s="1051"/>
    </row>
    <row r="17" spans="1:10" x14ac:dyDescent="0.25">
      <c r="A17" s="1050"/>
      <c r="B17" s="1051"/>
      <c r="C17" s="1051"/>
      <c r="D17" s="1051"/>
      <c r="E17" s="1051"/>
      <c r="F17" s="1052"/>
      <c r="G17" s="1050"/>
      <c r="H17" s="1051"/>
      <c r="I17" s="1051"/>
      <c r="J17" s="1051"/>
    </row>
    <row r="18" spans="1:10" ht="15.75" customHeight="1" thickBot="1" x14ac:dyDescent="0.3">
      <c r="A18" s="1050"/>
      <c r="B18" s="1051"/>
      <c r="C18" s="1051"/>
      <c r="D18" s="1051"/>
      <c r="E18" s="1051"/>
      <c r="F18" s="1052"/>
      <c r="G18" s="1050"/>
      <c r="H18" s="1051"/>
      <c r="I18" s="1051"/>
      <c r="J18" s="1051"/>
    </row>
    <row r="19" spans="1:10" ht="104.25" customHeight="1" thickBot="1" x14ac:dyDescent="0.3">
      <c r="A19" s="943" t="s">
        <v>1248</v>
      </c>
      <c r="B19" s="1069"/>
      <c r="C19" s="1069"/>
      <c r="D19" s="1069"/>
      <c r="E19" s="1069"/>
      <c r="F19" s="1070"/>
      <c r="G19" s="943" t="s">
        <v>1249</v>
      </c>
      <c r="H19" s="1069"/>
      <c r="I19" s="1069"/>
      <c r="J19" s="1069"/>
    </row>
    <row r="20" spans="1:10" x14ac:dyDescent="0.25">
      <c r="A20" s="1076"/>
      <c r="B20" s="1077"/>
      <c r="C20" s="1077"/>
      <c r="D20" s="1077"/>
      <c r="E20" s="1077"/>
      <c r="F20" s="1078"/>
      <c r="G20" s="1076" t="s">
        <v>1034</v>
      </c>
      <c r="H20" s="1077"/>
      <c r="I20" s="1077"/>
      <c r="J20" s="1077"/>
    </row>
    <row r="21" spans="1:10" x14ac:dyDescent="0.25">
      <c r="A21" s="1050"/>
      <c r="B21" s="1051"/>
      <c r="C21" s="1051"/>
      <c r="D21" s="1051"/>
      <c r="E21" s="1051"/>
      <c r="F21" s="1052"/>
      <c r="G21" s="1050"/>
      <c r="H21" s="1051"/>
      <c r="I21" s="1051"/>
      <c r="J21" s="1051"/>
    </row>
    <row r="22" spans="1:10" x14ac:dyDescent="0.25">
      <c r="A22" s="1050"/>
      <c r="B22" s="1051"/>
      <c r="C22" s="1051"/>
      <c r="D22" s="1051"/>
      <c r="E22" s="1051"/>
      <c r="F22" s="1052"/>
      <c r="G22" s="1050"/>
      <c r="H22" s="1051"/>
      <c r="I22" s="1051"/>
      <c r="J22" s="1051"/>
    </row>
    <row r="23" spans="1:10" x14ac:dyDescent="0.25">
      <c r="A23" s="1050"/>
      <c r="B23" s="1051"/>
      <c r="C23" s="1051"/>
      <c r="D23" s="1051"/>
      <c r="E23" s="1051"/>
      <c r="F23" s="1052"/>
      <c r="G23" s="1050"/>
      <c r="H23" s="1051"/>
      <c r="I23" s="1051"/>
      <c r="J23" s="1051"/>
    </row>
    <row r="24" spans="1:10" x14ac:dyDescent="0.25">
      <c r="A24" s="1050"/>
      <c r="B24" s="1051"/>
      <c r="C24" s="1051"/>
      <c r="D24" s="1051"/>
      <c r="E24" s="1051"/>
      <c r="F24" s="1052"/>
      <c r="G24" s="1050"/>
      <c r="H24" s="1051"/>
      <c r="I24" s="1051"/>
      <c r="J24" s="1051"/>
    </row>
    <row r="25" spans="1:10" x14ac:dyDescent="0.25">
      <c r="A25" s="1050"/>
      <c r="B25" s="1051"/>
      <c r="C25" s="1051"/>
      <c r="D25" s="1051"/>
      <c r="E25" s="1051"/>
      <c r="F25" s="1052"/>
      <c r="G25" s="1050"/>
      <c r="H25" s="1051"/>
      <c r="I25" s="1051"/>
      <c r="J25" s="1051"/>
    </row>
    <row r="26" spans="1:10" x14ac:dyDescent="0.25">
      <c r="A26" s="1050"/>
      <c r="B26" s="1051"/>
      <c r="C26" s="1051"/>
      <c r="D26" s="1051"/>
      <c r="E26" s="1051"/>
      <c r="F26" s="1052"/>
      <c r="G26" s="1050"/>
      <c r="H26" s="1051"/>
      <c r="I26" s="1051"/>
      <c r="J26" s="1051"/>
    </row>
    <row r="27" spans="1:10" x14ac:dyDescent="0.25">
      <c r="A27" s="1050"/>
      <c r="B27" s="1051"/>
      <c r="C27" s="1051"/>
      <c r="D27" s="1051"/>
      <c r="E27" s="1051"/>
      <c r="F27" s="1052"/>
      <c r="G27" s="1050"/>
      <c r="H27" s="1051"/>
      <c r="I27" s="1051"/>
      <c r="J27" s="1051"/>
    </row>
    <row r="28" spans="1:10" x14ac:dyDescent="0.25">
      <c r="A28" s="1050"/>
      <c r="B28" s="1051"/>
      <c r="C28" s="1051"/>
      <c r="D28" s="1051"/>
      <c r="E28" s="1051"/>
      <c r="F28" s="1052"/>
      <c r="G28" s="1050"/>
      <c r="H28" s="1051"/>
      <c r="I28" s="1051"/>
      <c r="J28" s="1051"/>
    </row>
    <row r="29" spans="1:10" x14ac:dyDescent="0.25">
      <c r="A29" s="1050"/>
      <c r="B29" s="1051"/>
      <c r="C29" s="1051"/>
      <c r="D29" s="1051"/>
      <c r="E29" s="1051"/>
      <c r="F29" s="1052"/>
      <c r="G29" s="1050"/>
      <c r="H29" s="1051"/>
      <c r="I29" s="1051"/>
      <c r="J29" s="1051"/>
    </row>
    <row r="30" spans="1:10" x14ac:dyDescent="0.25">
      <c r="A30" s="1050"/>
      <c r="B30" s="1051"/>
      <c r="C30" s="1051"/>
      <c r="D30" s="1051"/>
      <c r="E30" s="1051"/>
      <c r="F30" s="1052"/>
      <c r="G30" s="1050"/>
      <c r="H30" s="1051"/>
      <c r="I30" s="1051"/>
      <c r="J30" s="1051"/>
    </row>
    <row r="31" spans="1:10" x14ac:dyDescent="0.25">
      <c r="A31" s="1050"/>
      <c r="B31" s="1051"/>
      <c r="C31" s="1051"/>
      <c r="D31" s="1051"/>
      <c r="E31" s="1051"/>
      <c r="F31" s="1052"/>
      <c r="G31" s="1050"/>
      <c r="H31" s="1051"/>
      <c r="I31" s="1051"/>
      <c r="J31" s="1051"/>
    </row>
    <row r="32" spans="1:10" ht="137.25" customHeight="1" thickBot="1" x14ac:dyDescent="0.3">
      <c r="A32" s="1050"/>
      <c r="B32" s="1051"/>
      <c r="C32" s="1051"/>
      <c r="D32" s="1051"/>
      <c r="E32" s="1051"/>
      <c r="F32" s="1052"/>
      <c r="G32" s="1050"/>
      <c r="H32" s="1051"/>
      <c r="I32" s="1051"/>
      <c r="J32" s="1051"/>
    </row>
    <row r="33" spans="1:10" ht="111" customHeight="1" thickBot="1" x14ac:dyDescent="0.3">
      <c r="A33" s="1053" t="s">
        <v>1250</v>
      </c>
      <c r="B33" s="1079"/>
      <c r="C33" s="1079"/>
      <c r="D33" s="1079"/>
      <c r="E33" s="1079"/>
      <c r="F33" s="1080"/>
      <c r="G33" s="1047" t="s">
        <v>1251</v>
      </c>
      <c r="H33" s="1048"/>
      <c r="I33" s="1048"/>
      <c r="J33" s="1048"/>
    </row>
    <row r="34" spans="1:10" x14ac:dyDescent="0.25">
      <c r="A34" s="1050" t="s">
        <v>452</v>
      </c>
      <c r="B34" s="1051"/>
      <c r="C34" s="1051"/>
      <c r="D34" s="1051"/>
      <c r="E34" s="1051"/>
      <c r="F34" s="1052"/>
      <c r="G34" s="1050" t="s">
        <v>453</v>
      </c>
      <c r="H34" s="1051"/>
      <c r="I34" s="1051"/>
      <c r="J34" s="1051"/>
    </row>
    <row r="35" spans="1:10" x14ac:dyDescent="0.25">
      <c r="A35" s="1050"/>
      <c r="B35" s="1051"/>
      <c r="C35" s="1051"/>
      <c r="D35" s="1051"/>
      <c r="E35" s="1051"/>
      <c r="F35" s="1052"/>
      <c r="G35" s="1050"/>
      <c r="H35" s="1051"/>
      <c r="I35" s="1051"/>
      <c r="J35" s="1051"/>
    </row>
    <row r="36" spans="1:10" x14ac:dyDescent="0.25">
      <c r="A36" s="1050"/>
      <c r="B36" s="1051"/>
      <c r="C36" s="1051"/>
      <c r="D36" s="1051"/>
      <c r="E36" s="1051"/>
      <c r="F36" s="1052"/>
      <c r="G36" s="1050"/>
      <c r="H36" s="1051"/>
      <c r="I36" s="1051"/>
      <c r="J36" s="1051"/>
    </row>
    <row r="37" spans="1:10" x14ac:dyDescent="0.25">
      <c r="A37" s="1050"/>
      <c r="B37" s="1051"/>
      <c r="C37" s="1051"/>
      <c r="D37" s="1051"/>
      <c r="E37" s="1051"/>
      <c r="F37" s="1052"/>
      <c r="G37" s="1050"/>
      <c r="H37" s="1051"/>
      <c r="I37" s="1051"/>
      <c r="J37" s="1051"/>
    </row>
    <row r="38" spans="1:10" x14ac:dyDescent="0.25">
      <c r="A38" s="1050"/>
      <c r="B38" s="1051"/>
      <c r="C38" s="1051"/>
      <c r="D38" s="1051"/>
      <c r="E38" s="1051"/>
      <c r="F38" s="1052"/>
      <c r="G38" s="1050"/>
      <c r="H38" s="1051"/>
      <c r="I38" s="1051"/>
      <c r="J38" s="1051"/>
    </row>
    <row r="39" spans="1:10" x14ac:dyDescent="0.25">
      <c r="A39" s="1050"/>
      <c r="B39" s="1051"/>
      <c r="C39" s="1051"/>
      <c r="D39" s="1051"/>
      <c r="E39" s="1051"/>
      <c r="F39" s="1052"/>
      <c r="G39" s="1050"/>
      <c r="H39" s="1051"/>
      <c r="I39" s="1051"/>
      <c r="J39" s="1051"/>
    </row>
    <row r="40" spans="1:10" x14ac:dyDescent="0.25">
      <c r="A40" s="1050"/>
      <c r="B40" s="1051"/>
      <c r="C40" s="1051"/>
      <c r="D40" s="1051"/>
      <c r="E40" s="1051"/>
      <c r="F40" s="1052"/>
      <c r="G40" s="1050"/>
      <c r="H40" s="1051"/>
      <c r="I40" s="1051"/>
      <c r="J40" s="1051"/>
    </row>
    <row r="41" spans="1:10" x14ac:dyDescent="0.25">
      <c r="A41" s="1050"/>
      <c r="B41" s="1051"/>
      <c r="C41" s="1051"/>
      <c r="D41" s="1051"/>
      <c r="E41" s="1051"/>
      <c r="F41" s="1052"/>
      <c r="G41" s="1050"/>
      <c r="H41" s="1051"/>
      <c r="I41" s="1051"/>
      <c r="J41" s="1051"/>
    </row>
    <row r="42" spans="1:10" x14ac:dyDescent="0.25">
      <c r="A42" s="1050"/>
      <c r="B42" s="1051"/>
      <c r="C42" s="1051"/>
      <c r="D42" s="1051"/>
      <c r="E42" s="1051"/>
      <c r="F42" s="1052"/>
      <c r="G42" s="1050"/>
      <c r="H42" s="1051"/>
      <c r="I42" s="1051"/>
      <c r="J42" s="1051"/>
    </row>
    <row r="43" spans="1:10" x14ac:dyDescent="0.25">
      <c r="A43" s="1050"/>
      <c r="B43" s="1051"/>
      <c r="C43" s="1051"/>
      <c r="D43" s="1051"/>
      <c r="E43" s="1051"/>
      <c r="F43" s="1052"/>
      <c r="G43" s="1050"/>
      <c r="H43" s="1051"/>
      <c r="I43" s="1051"/>
      <c r="J43" s="1051"/>
    </row>
    <row r="44" spans="1:10" x14ac:dyDescent="0.25">
      <c r="A44" s="1050"/>
      <c r="B44" s="1051"/>
      <c r="C44" s="1051"/>
      <c r="D44" s="1051"/>
      <c r="E44" s="1051"/>
      <c r="F44" s="1052"/>
      <c r="G44" s="1050"/>
      <c r="H44" s="1051"/>
      <c r="I44" s="1051"/>
      <c r="J44" s="1051"/>
    </row>
    <row r="45" spans="1:10" x14ac:dyDescent="0.25">
      <c r="A45" s="1050"/>
      <c r="B45" s="1051"/>
      <c r="C45" s="1051"/>
      <c r="D45" s="1051"/>
      <c r="E45" s="1051"/>
      <c r="F45" s="1052"/>
      <c r="G45" s="1050"/>
      <c r="H45" s="1051"/>
      <c r="I45" s="1051"/>
      <c r="J45" s="1051"/>
    </row>
    <row r="46" spans="1:10" ht="15.75" thickBot="1" x14ac:dyDescent="0.3">
      <c r="A46" s="1050"/>
      <c r="B46" s="1051"/>
      <c r="C46" s="1051"/>
      <c r="D46" s="1051"/>
      <c r="E46" s="1051"/>
      <c r="F46" s="1052"/>
      <c r="G46" s="1050"/>
      <c r="H46" s="1051"/>
      <c r="I46" s="1051"/>
      <c r="J46" s="1051"/>
    </row>
    <row r="47" spans="1:10" ht="67.5" customHeight="1" thickBot="1" x14ac:dyDescent="0.3">
      <c r="A47" s="1053" t="s">
        <v>1252</v>
      </c>
      <c r="B47" s="1067"/>
      <c r="C47" s="1067"/>
      <c r="D47" s="1067"/>
      <c r="E47" s="1067"/>
      <c r="F47" s="1068"/>
      <c r="G47" s="1047" t="s">
        <v>1253</v>
      </c>
      <c r="H47" s="1048"/>
      <c r="I47" s="1048"/>
      <c r="J47" s="1048"/>
    </row>
    <row r="48" spans="1:10" x14ac:dyDescent="0.25">
      <c r="A48" s="1050" t="s">
        <v>452</v>
      </c>
      <c r="B48" s="1051"/>
      <c r="C48" s="1051"/>
      <c r="D48" s="1051"/>
      <c r="E48" s="1051"/>
      <c r="F48" s="1052"/>
      <c r="G48" s="1050" t="s">
        <v>453</v>
      </c>
      <c r="H48" s="1051"/>
      <c r="I48" s="1051"/>
      <c r="J48" s="1051"/>
    </row>
    <row r="49" spans="1:10" x14ac:dyDescent="0.25">
      <c r="A49" s="1050"/>
      <c r="B49" s="1051"/>
      <c r="C49" s="1051"/>
      <c r="D49" s="1051"/>
      <c r="E49" s="1051"/>
      <c r="F49" s="1052"/>
      <c r="G49" s="1050"/>
      <c r="H49" s="1051"/>
      <c r="I49" s="1051"/>
      <c r="J49" s="1051"/>
    </row>
    <row r="50" spans="1:10" x14ac:dyDescent="0.25">
      <c r="A50" s="1050"/>
      <c r="B50" s="1051"/>
      <c r="C50" s="1051"/>
      <c r="D50" s="1051"/>
      <c r="E50" s="1051"/>
      <c r="F50" s="1052"/>
      <c r="G50" s="1050"/>
      <c r="H50" s="1051"/>
      <c r="I50" s="1051"/>
      <c r="J50" s="1051"/>
    </row>
    <row r="51" spans="1:10" x14ac:dyDescent="0.25">
      <c r="A51" s="1050"/>
      <c r="B51" s="1051"/>
      <c r="C51" s="1051"/>
      <c r="D51" s="1051"/>
      <c r="E51" s="1051"/>
      <c r="F51" s="1052"/>
      <c r="G51" s="1050"/>
      <c r="H51" s="1051"/>
      <c r="I51" s="1051"/>
      <c r="J51" s="1051"/>
    </row>
    <row r="52" spans="1:10" x14ac:dyDescent="0.25">
      <c r="A52" s="1050"/>
      <c r="B52" s="1051"/>
      <c r="C52" s="1051"/>
      <c r="D52" s="1051"/>
      <c r="E52" s="1051"/>
      <c r="F52" s="1052"/>
      <c r="G52" s="1050"/>
      <c r="H52" s="1051"/>
      <c r="I52" s="1051"/>
      <c r="J52" s="1051"/>
    </row>
    <row r="53" spans="1:10" x14ac:dyDescent="0.25">
      <c r="A53" s="1050"/>
      <c r="B53" s="1051"/>
      <c r="C53" s="1051"/>
      <c r="D53" s="1051"/>
      <c r="E53" s="1051"/>
      <c r="F53" s="1052"/>
      <c r="G53" s="1050"/>
      <c r="H53" s="1051"/>
      <c r="I53" s="1051"/>
      <c r="J53" s="1051"/>
    </row>
    <row r="54" spans="1:10" x14ac:dyDescent="0.25">
      <c r="A54" s="1050"/>
      <c r="B54" s="1051"/>
      <c r="C54" s="1051"/>
      <c r="D54" s="1051"/>
      <c r="E54" s="1051"/>
      <c r="F54" s="1052"/>
      <c r="G54" s="1050"/>
      <c r="H54" s="1051"/>
      <c r="I54" s="1051"/>
      <c r="J54" s="1051"/>
    </row>
    <row r="55" spans="1:10" x14ac:dyDescent="0.25">
      <c r="A55" s="1050"/>
      <c r="B55" s="1051"/>
      <c r="C55" s="1051"/>
      <c r="D55" s="1051"/>
      <c r="E55" s="1051"/>
      <c r="F55" s="1052"/>
      <c r="G55" s="1050"/>
      <c r="H55" s="1051"/>
      <c r="I55" s="1051"/>
      <c r="J55" s="1051"/>
    </row>
    <row r="56" spans="1:10" x14ac:dyDescent="0.25">
      <c r="A56" s="1050"/>
      <c r="B56" s="1051"/>
      <c r="C56" s="1051"/>
      <c r="D56" s="1051"/>
      <c r="E56" s="1051"/>
      <c r="F56" s="1052"/>
      <c r="G56" s="1050"/>
      <c r="H56" s="1051"/>
      <c r="I56" s="1051"/>
      <c r="J56" s="1051"/>
    </row>
    <row r="57" spans="1:10" x14ac:dyDescent="0.25">
      <c r="A57" s="1050"/>
      <c r="B57" s="1051"/>
      <c r="C57" s="1051"/>
      <c r="D57" s="1051"/>
      <c r="E57" s="1051"/>
      <c r="F57" s="1052"/>
      <c r="G57" s="1050"/>
      <c r="H57" s="1051"/>
      <c r="I57" s="1051"/>
      <c r="J57" s="1051"/>
    </row>
    <row r="58" spans="1:10" x14ac:dyDescent="0.25">
      <c r="A58" s="1050"/>
      <c r="B58" s="1051"/>
      <c r="C58" s="1051"/>
      <c r="D58" s="1051"/>
      <c r="E58" s="1051"/>
      <c r="F58" s="1052"/>
      <c r="G58" s="1050"/>
      <c r="H58" s="1051"/>
      <c r="I58" s="1051"/>
      <c r="J58" s="1051"/>
    </row>
    <row r="59" spans="1:10" x14ac:dyDescent="0.25">
      <c r="A59" s="1050"/>
      <c r="B59" s="1051"/>
      <c r="C59" s="1051"/>
      <c r="D59" s="1051"/>
      <c r="E59" s="1051"/>
      <c r="F59" s="1052"/>
      <c r="G59" s="1050"/>
      <c r="H59" s="1051"/>
      <c r="I59" s="1051"/>
      <c r="J59" s="1051"/>
    </row>
    <row r="60" spans="1:10" ht="15.75" thickBot="1" x14ac:dyDescent="0.3">
      <c r="A60" s="1050"/>
      <c r="B60" s="1051"/>
      <c r="C60" s="1051"/>
      <c r="D60" s="1051"/>
      <c r="E60" s="1051"/>
      <c r="F60" s="1052"/>
      <c r="G60" s="1050"/>
      <c r="H60" s="1051"/>
      <c r="I60" s="1051"/>
      <c r="J60" s="1051"/>
    </row>
    <row r="61" spans="1:10" ht="180" customHeight="1" thickBot="1" x14ac:dyDescent="0.3">
      <c r="A61" s="1053" t="s">
        <v>1254</v>
      </c>
      <c r="B61" s="1067"/>
      <c r="C61" s="1067"/>
      <c r="D61" s="1067"/>
      <c r="E61" s="1067"/>
      <c r="F61" s="1068"/>
      <c r="G61" s="1047" t="s">
        <v>1255</v>
      </c>
      <c r="H61" s="1048"/>
      <c r="I61" s="1048"/>
      <c r="J61" s="1048"/>
    </row>
    <row r="62" spans="1:10" x14ac:dyDescent="0.25">
      <c r="A62" s="1050"/>
      <c r="B62" s="1051"/>
      <c r="C62" s="1051"/>
      <c r="D62" s="1051"/>
      <c r="E62" s="1051"/>
      <c r="F62" s="1052"/>
      <c r="G62" s="1050"/>
      <c r="H62" s="1051"/>
      <c r="I62" s="1051"/>
      <c r="J62" s="1051"/>
    </row>
    <row r="63" spans="1:10" x14ac:dyDescent="0.25">
      <c r="A63" s="1050"/>
      <c r="B63" s="1051"/>
      <c r="C63" s="1051"/>
      <c r="D63" s="1051"/>
      <c r="E63" s="1051"/>
      <c r="F63" s="1052"/>
      <c r="G63" s="1050"/>
      <c r="H63" s="1051"/>
      <c r="I63" s="1051"/>
      <c r="J63" s="1051"/>
    </row>
    <row r="64" spans="1:10" x14ac:dyDescent="0.25">
      <c r="A64" s="1050"/>
      <c r="B64" s="1051"/>
      <c r="C64" s="1051"/>
      <c r="D64" s="1051"/>
      <c r="E64" s="1051"/>
      <c r="F64" s="1052"/>
      <c r="G64" s="1050"/>
      <c r="H64" s="1051"/>
      <c r="I64" s="1051"/>
      <c r="J64" s="1051"/>
    </row>
    <row r="65" spans="1:10" x14ac:dyDescent="0.25">
      <c r="A65" s="1050"/>
      <c r="B65" s="1051"/>
      <c r="C65" s="1051"/>
      <c r="D65" s="1051"/>
      <c r="E65" s="1051"/>
      <c r="F65" s="1052"/>
      <c r="G65" s="1050"/>
      <c r="H65" s="1051"/>
      <c r="I65" s="1051"/>
      <c r="J65" s="1051"/>
    </row>
    <row r="66" spans="1:10" x14ac:dyDescent="0.25">
      <c r="A66" s="1050"/>
      <c r="B66" s="1051"/>
      <c r="C66" s="1051"/>
      <c r="D66" s="1051"/>
      <c r="E66" s="1051"/>
      <c r="F66" s="1052"/>
      <c r="G66" s="1050"/>
      <c r="H66" s="1051"/>
      <c r="I66" s="1051"/>
      <c r="J66" s="1051"/>
    </row>
    <row r="67" spans="1:10" x14ac:dyDescent="0.25">
      <c r="A67" s="1050"/>
      <c r="B67" s="1051"/>
      <c r="C67" s="1051"/>
      <c r="D67" s="1051"/>
      <c r="E67" s="1051"/>
      <c r="F67" s="1052"/>
      <c r="G67" s="1050"/>
      <c r="H67" s="1051"/>
      <c r="I67" s="1051"/>
      <c r="J67" s="1051"/>
    </row>
    <row r="68" spans="1:10" x14ac:dyDescent="0.25">
      <c r="A68" s="1050"/>
      <c r="B68" s="1051"/>
      <c r="C68" s="1051"/>
      <c r="D68" s="1051"/>
      <c r="E68" s="1051"/>
      <c r="F68" s="1052"/>
      <c r="G68" s="1050"/>
      <c r="H68" s="1051"/>
      <c r="I68" s="1051"/>
      <c r="J68" s="1051"/>
    </row>
    <row r="69" spans="1:10" x14ac:dyDescent="0.25">
      <c r="A69" s="1050"/>
      <c r="B69" s="1051"/>
      <c r="C69" s="1051"/>
      <c r="D69" s="1051"/>
      <c r="E69" s="1051"/>
      <c r="F69" s="1052"/>
      <c r="G69" s="1050"/>
      <c r="H69" s="1051"/>
      <c r="I69" s="1051"/>
      <c r="J69" s="1051"/>
    </row>
    <row r="70" spans="1:10" x14ac:dyDescent="0.25">
      <c r="A70" s="1050"/>
      <c r="B70" s="1051"/>
      <c r="C70" s="1051"/>
      <c r="D70" s="1051"/>
      <c r="E70" s="1051"/>
      <c r="F70" s="1052"/>
      <c r="G70" s="1050"/>
      <c r="H70" s="1051"/>
      <c r="I70" s="1051"/>
      <c r="J70" s="1051"/>
    </row>
    <row r="71" spans="1:10" x14ac:dyDescent="0.25">
      <c r="A71" s="1050"/>
      <c r="B71" s="1051"/>
      <c r="C71" s="1051"/>
      <c r="D71" s="1051"/>
      <c r="E71" s="1051"/>
      <c r="F71" s="1052"/>
      <c r="G71" s="1050"/>
      <c r="H71" s="1051"/>
      <c r="I71" s="1051"/>
      <c r="J71" s="1051"/>
    </row>
    <row r="72" spans="1:10" x14ac:dyDescent="0.25">
      <c r="A72" s="1050"/>
      <c r="B72" s="1051"/>
      <c r="C72" s="1051"/>
      <c r="D72" s="1051"/>
      <c r="E72" s="1051"/>
      <c r="F72" s="1052"/>
      <c r="G72" s="1050"/>
      <c r="H72" s="1051"/>
      <c r="I72" s="1051"/>
      <c r="J72" s="1051"/>
    </row>
    <row r="73" spans="1:10" x14ac:dyDescent="0.25">
      <c r="A73" s="1050"/>
      <c r="B73" s="1051"/>
      <c r="C73" s="1051"/>
      <c r="D73" s="1051"/>
      <c r="E73" s="1051"/>
      <c r="F73" s="1052"/>
      <c r="G73" s="1050"/>
      <c r="H73" s="1051"/>
      <c r="I73" s="1051"/>
      <c r="J73" s="1051"/>
    </row>
    <row r="74" spans="1:10" ht="15.75" thickBot="1" x14ac:dyDescent="0.3">
      <c r="A74" s="1050"/>
      <c r="B74" s="1051"/>
      <c r="C74" s="1051"/>
      <c r="D74" s="1051"/>
      <c r="E74" s="1051"/>
      <c r="F74" s="1052"/>
      <c r="G74" s="1050"/>
      <c r="H74" s="1051"/>
      <c r="I74" s="1051"/>
      <c r="J74" s="1051"/>
    </row>
    <row r="75" spans="1:10" ht="56.25" customHeight="1" thickBot="1" x14ac:dyDescent="0.3">
      <c r="A75" s="1053" t="s">
        <v>1256</v>
      </c>
      <c r="B75" s="1067"/>
      <c r="C75" s="1067"/>
      <c r="D75" s="1067"/>
      <c r="E75" s="1067"/>
      <c r="F75" s="1068"/>
      <c r="G75" s="1047" t="s">
        <v>1257</v>
      </c>
      <c r="H75" s="1048"/>
      <c r="I75" s="1048"/>
      <c r="J75" s="1048"/>
    </row>
    <row r="76" spans="1:10" x14ac:dyDescent="0.25">
      <c r="A76" s="1050"/>
      <c r="B76" s="1051"/>
      <c r="C76" s="1051"/>
      <c r="D76" s="1051"/>
      <c r="E76" s="1051"/>
      <c r="F76" s="1052"/>
      <c r="G76" s="1050"/>
      <c r="H76" s="1051"/>
      <c r="I76" s="1051"/>
      <c r="J76" s="1051"/>
    </row>
    <row r="77" spans="1:10" x14ac:dyDescent="0.25">
      <c r="A77" s="1050"/>
      <c r="B77" s="1051"/>
      <c r="C77" s="1051"/>
      <c r="D77" s="1051"/>
      <c r="E77" s="1051"/>
      <c r="F77" s="1052"/>
      <c r="G77" s="1050"/>
      <c r="H77" s="1051"/>
      <c r="I77" s="1051"/>
      <c r="J77" s="1051"/>
    </row>
    <row r="78" spans="1:10" x14ac:dyDescent="0.25">
      <c r="A78" s="1050"/>
      <c r="B78" s="1051"/>
      <c r="C78" s="1051"/>
      <c r="D78" s="1051"/>
      <c r="E78" s="1051"/>
      <c r="F78" s="1052"/>
      <c r="G78" s="1050"/>
      <c r="H78" s="1051"/>
      <c r="I78" s="1051"/>
      <c r="J78" s="1051"/>
    </row>
    <row r="79" spans="1:10" x14ac:dyDescent="0.25">
      <c r="A79" s="1050"/>
      <c r="B79" s="1051"/>
      <c r="C79" s="1051"/>
      <c r="D79" s="1051"/>
      <c r="E79" s="1051"/>
      <c r="F79" s="1052"/>
      <c r="G79" s="1050"/>
      <c r="H79" s="1051"/>
      <c r="I79" s="1051"/>
      <c r="J79" s="1051"/>
    </row>
    <row r="80" spans="1:10" x14ac:dyDescent="0.25">
      <c r="A80" s="1050"/>
      <c r="B80" s="1051"/>
      <c r="C80" s="1051"/>
      <c r="D80" s="1051"/>
      <c r="E80" s="1051"/>
      <c r="F80" s="1052"/>
      <c r="G80" s="1050"/>
      <c r="H80" s="1051"/>
      <c r="I80" s="1051"/>
      <c r="J80" s="1051"/>
    </row>
    <row r="81" spans="1:10" x14ac:dyDescent="0.25">
      <c r="A81" s="1050"/>
      <c r="B81" s="1051"/>
      <c r="C81" s="1051"/>
      <c r="D81" s="1051"/>
      <c r="E81" s="1051"/>
      <c r="F81" s="1052"/>
      <c r="G81" s="1050"/>
      <c r="H81" s="1051"/>
      <c r="I81" s="1051"/>
      <c r="J81" s="1051"/>
    </row>
    <row r="82" spans="1:10" x14ac:dyDescent="0.25">
      <c r="A82" s="1050"/>
      <c r="B82" s="1051"/>
      <c r="C82" s="1051"/>
      <c r="D82" s="1051"/>
      <c r="E82" s="1051"/>
      <c r="F82" s="1052"/>
      <c r="G82" s="1050"/>
      <c r="H82" s="1051"/>
      <c r="I82" s="1051"/>
      <c r="J82" s="1051"/>
    </row>
    <row r="83" spans="1:10" x14ac:dyDescent="0.25">
      <c r="A83" s="1050"/>
      <c r="B83" s="1051"/>
      <c r="C83" s="1051"/>
      <c r="D83" s="1051"/>
      <c r="E83" s="1051"/>
      <c r="F83" s="1052"/>
      <c r="G83" s="1050"/>
      <c r="H83" s="1051"/>
      <c r="I83" s="1051"/>
      <c r="J83" s="1051"/>
    </row>
    <row r="84" spans="1:10" x14ac:dyDescent="0.25">
      <c r="A84" s="1050"/>
      <c r="B84" s="1051"/>
      <c r="C84" s="1051"/>
      <c r="D84" s="1051"/>
      <c r="E84" s="1051"/>
      <c r="F84" s="1052"/>
      <c r="G84" s="1050"/>
      <c r="H84" s="1051"/>
      <c r="I84" s="1051"/>
      <c r="J84" s="1051"/>
    </row>
    <row r="85" spans="1:10" x14ac:dyDescent="0.25">
      <c r="A85" s="1050"/>
      <c r="B85" s="1051"/>
      <c r="C85" s="1051"/>
      <c r="D85" s="1051"/>
      <c r="E85" s="1051"/>
      <c r="F85" s="1052"/>
      <c r="G85" s="1050"/>
      <c r="H85" s="1051"/>
      <c r="I85" s="1051"/>
      <c r="J85" s="1051"/>
    </row>
    <row r="86" spans="1:10" x14ac:dyDescent="0.25">
      <c r="A86" s="1050"/>
      <c r="B86" s="1051"/>
      <c r="C86" s="1051"/>
      <c r="D86" s="1051"/>
      <c r="E86" s="1051"/>
      <c r="F86" s="1052"/>
      <c r="G86" s="1050"/>
      <c r="H86" s="1051"/>
      <c r="I86" s="1051"/>
      <c r="J86" s="1051"/>
    </row>
    <row r="87" spans="1:10" x14ac:dyDescent="0.25">
      <c r="A87" s="1050"/>
      <c r="B87" s="1051"/>
      <c r="C87" s="1051"/>
      <c r="D87" s="1051"/>
      <c r="E87" s="1051"/>
      <c r="F87" s="1052"/>
      <c r="G87" s="1050"/>
      <c r="H87" s="1051"/>
      <c r="I87" s="1051"/>
      <c r="J87" s="1051"/>
    </row>
    <row r="88" spans="1:10" ht="15.75" thickBot="1" x14ac:dyDescent="0.3">
      <c r="A88" s="1050"/>
      <c r="B88" s="1051"/>
      <c r="C88" s="1051"/>
      <c r="D88" s="1051"/>
      <c r="E88" s="1051"/>
      <c r="F88" s="1052"/>
      <c r="G88" s="1050"/>
      <c r="H88" s="1051"/>
      <c r="I88" s="1051"/>
      <c r="J88" s="1051"/>
    </row>
    <row r="89" spans="1:10" ht="84.75" customHeight="1" thickBot="1" x14ac:dyDescent="0.3">
      <c r="A89" s="1073" t="s">
        <v>1258</v>
      </c>
      <c r="B89" s="1074"/>
      <c r="C89" s="1074"/>
      <c r="D89" s="1074"/>
      <c r="E89" s="1074"/>
      <c r="F89" s="1075"/>
      <c r="G89" s="1053" t="s">
        <v>1259</v>
      </c>
      <c r="H89" s="1067"/>
      <c r="I89" s="1067"/>
      <c r="J89" s="1068"/>
    </row>
    <row r="90" spans="1:10" x14ac:dyDescent="0.25">
      <c r="A90" s="1050"/>
      <c r="B90" s="1051"/>
      <c r="C90" s="1051"/>
      <c r="D90" s="1051"/>
      <c r="E90" s="1051"/>
      <c r="F90" s="1052"/>
      <c r="G90" s="1050"/>
      <c r="H90" s="1051"/>
      <c r="I90" s="1051"/>
      <c r="J90" s="1051"/>
    </row>
    <row r="91" spans="1:10" x14ac:dyDescent="0.25">
      <c r="A91" s="1050"/>
      <c r="B91" s="1051"/>
      <c r="C91" s="1051"/>
      <c r="D91" s="1051"/>
      <c r="E91" s="1051"/>
      <c r="F91" s="1052"/>
      <c r="G91" s="1050"/>
      <c r="H91" s="1051"/>
      <c r="I91" s="1051"/>
      <c r="J91" s="1051"/>
    </row>
    <row r="92" spans="1:10" x14ac:dyDescent="0.25">
      <c r="A92" s="1050"/>
      <c r="B92" s="1051"/>
      <c r="C92" s="1051"/>
      <c r="D92" s="1051"/>
      <c r="E92" s="1051"/>
      <c r="F92" s="1052"/>
      <c r="G92" s="1050"/>
      <c r="H92" s="1051"/>
      <c r="I92" s="1051"/>
      <c r="J92" s="1051"/>
    </row>
    <row r="93" spans="1:10" x14ac:dyDescent="0.25">
      <c r="A93" s="1050"/>
      <c r="B93" s="1051"/>
      <c r="C93" s="1051"/>
      <c r="D93" s="1051"/>
      <c r="E93" s="1051"/>
      <c r="F93" s="1052"/>
      <c r="G93" s="1050"/>
      <c r="H93" s="1051"/>
      <c r="I93" s="1051"/>
      <c r="J93" s="1051"/>
    </row>
    <row r="94" spans="1:10" x14ac:dyDescent="0.25">
      <c r="A94" s="1050"/>
      <c r="B94" s="1051"/>
      <c r="C94" s="1051"/>
      <c r="D94" s="1051"/>
      <c r="E94" s="1051"/>
      <c r="F94" s="1052"/>
      <c r="G94" s="1050"/>
      <c r="H94" s="1051"/>
      <c r="I94" s="1051"/>
      <c r="J94" s="1051"/>
    </row>
    <row r="95" spans="1:10" x14ac:dyDescent="0.25">
      <c r="A95" s="1050"/>
      <c r="B95" s="1051"/>
      <c r="C95" s="1051"/>
      <c r="D95" s="1051"/>
      <c r="E95" s="1051"/>
      <c r="F95" s="1052"/>
      <c r="G95" s="1050"/>
      <c r="H95" s="1051"/>
      <c r="I95" s="1051"/>
      <c r="J95" s="1051"/>
    </row>
    <row r="96" spans="1:10" x14ac:dyDescent="0.25">
      <c r="A96" s="1050"/>
      <c r="B96" s="1051"/>
      <c r="C96" s="1051"/>
      <c r="D96" s="1051"/>
      <c r="E96" s="1051"/>
      <c r="F96" s="1052"/>
      <c r="G96" s="1050"/>
      <c r="H96" s="1051"/>
      <c r="I96" s="1051"/>
      <c r="J96" s="1051"/>
    </row>
    <row r="97" spans="1:10" x14ac:dyDescent="0.25">
      <c r="A97" s="1050"/>
      <c r="B97" s="1051"/>
      <c r="C97" s="1051"/>
      <c r="D97" s="1051"/>
      <c r="E97" s="1051"/>
      <c r="F97" s="1052"/>
      <c r="G97" s="1050"/>
      <c r="H97" s="1051"/>
      <c r="I97" s="1051"/>
      <c r="J97" s="1051"/>
    </row>
    <row r="98" spans="1:10" x14ac:dyDescent="0.25">
      <c r="A98" s="1050"/>
      <c r="B98" s="1051"/>
      <c r="C98" s="1051"/>
      <c r="D98" s="1051"/>
      <c r="E98" s="1051"/>
      <c r="F98" s="1052"/>
      <c r="G98" s="1050"/>
      <c r="H98" s="1051"/>
      <c r="I98" s="1051"/>
      <c r="J98" s="1051"/>
    </row>
    <row r="99" spans="1:10" x14ac:dyDescent="0.25">
      <c r="A99" s="1050"/>
      <c r="B99" s="1051"/>
      <c r="C99" s="1051"/>
      <c r="D99" s="1051"/>
      <c r="E99" s="1051"/>
      <c r="F99" s="1052"/>
      <c r="G99" s="1050"/>
      <c r="H99" s="1051"/>
      <c r="I99" s="1051"/>
      <c r="J99" s="1051"/>
    </row>
    <row r="100" spans="1:10" x14ac:dyDescent="0.25">
      <c r="A100" s="1050"/>
      <c r="B100" s="1051"/>
      <c r="C100" s="1051"/>
      <c r="D100" s="1051"/>
      <c r="E100" s="1051"/>
      <c r="F100" s="1052"/>
      <c r="G100" s="1050"/>
      <c r="H100" s="1051"/>
      <c r="I100" s="1051"/>
      <c r="J100" s="1051"/>
    </row>
    <row r="101" spans="1:10" x14ac:dyDescent="0.25">
      <c r="A101" s="1050"/>
      <c r="B101" s="1051"/>
      <c r="C101" s="1051"/>
      <c r="D101" s="1051"/>
      <c r="E101" s="1051"/>
      <c r="F101" s="1052"/>
      <c r="G101" s="1050"/>
      <c r="H101" s="1051"/>
      <c r="I101" s="1051"/>
      <c r="J101" s="1051"/>
    </row>
    <row r="102" spans="1:10" ht="17.25" customHeight="1" thickBot="1" x14ac:dyDescent="0.3">
      <c r="A102" s="1050"/>
      <c r="B102" s="1051"/>
      <c r="C102" s="1051"/>
      <c r="D102" s="1051"/>
      <c r="E102" s="1051"/>
      <c r="F102" s="1052"/>
      <c r="G102" s="1050"/>
      <c r="H102" s="1051"/>
      <c r="I102" s="1051"/>
      <c r="J102" s="1051"/>
    </row>
    <row r="103" spans="1:10" ht="92.25" customHeight="1" thickBot="1" x14ac:dyDescent="0.3">
      <c r="A103" s="1053" t="s">
        <v>1260</v>
      </c>
      <c r="B103" s="1067"/>
      <c r="C103" s="1067"/>
      <c r="D103" s="1067"/>
      <c r="E103" s="1067"/>
      <c r="F103" s="1068"/>
      <c r="G103" s="1053" t="s">
        <v>1261</v>
      </c>
      <c r="H103" s="1067"/>
      <c r="I103" s="1067"/>
      <c r="J103" s="1067"/>
    </row>
    <row r="104" spans="1:10" x14ac:dyDescent="0.25">
      <c r="A104" s="1050"/>
      <c r="B104" s="1051"/>
      <c r="C104" s="1051"/>
      <c r="D104" s="1051"/>
      <c r="E104" s="1051"/>
      <c r="F104" s="1052"/>
      <c r="G104" s="1050"/>
      <c r="H104" s="1051"/>
      <c r="I104" s="1051"/>
      <c r="J104" s="1051"/>
    </row>
    <row r="105" spans="1:10" x14ac:dyDescent="0.25">
      <c r="A105" s="1050"/>
      <c r="B105" s="1051"/>
      <c r="C105" s="1051"/>
      <c r="D105" s="1051"/>
      <c r="E105" s="1051"/>
      <c r="F105" s="1052"/>
      <c r="G105" s="1050"/>
      <c r="H105" s="1051"/>
      <c r="I105" s="1051"/>
      <c r="J105" s="1051"/>
    </row>
    <row r="106" spans="1:10" x14ac:dyDescent="0.25">
      <c r="A106" s="1050"/>
      <c r="B106" s="1051"/>
      <c r="C106" s="1051"/>
      <c r="D106" s="1051"/>
      <c r="E106" s="1051"/>
      <c r="F106" s="1052"/>
      <c r="G106" s="1050"/>
      <c r="H106" s="1051"/>
      <c r="I106" s="1051"/>
      <c r="J106" s="1051"/>
    </row>
    <row r="107" spans="1:10" x14ac:dyDescent="0.25">
      <c r="A107" s="1050"/>
      <c r="B107" s="1051"/>
      <c r="C107" s="1051"/>
      <c r="D107" s="1051"/>
      <c r="E107" s="1051"/>
      <c r="F107" s="1052"/>
      <c r="G107" s="1050"/>
      <c r="H107" s="1051"/>
      <c r="I107" s="1051"/>
      <c r="J107" s="1051"/>
    </row>
    <row r="108" spans="1:10" x14ac:dyDescent="0.25">
      <c r="A108" s="1050"/>
      <c r="B108" s="1051"/>
      <c r="C108" s="1051"/>
      <c r="D108" s="1051"/>
      <c r="E108" s="1051"/>
      <c r="F108" s="1052"/>
      <c r="G108" s="1050"/>
      <c r="H108" s="1051"/>
      <c r="I108" s="1051"/>
      <c r="J108" s="1051"/>
    </row>
    <row r="109" spans="1:10" x14ac:dyDescent="0.25">
      <c r="A109" s="1050"/>
      <c r="B109" s="1051"/>
      <c r="C109" s="1051"/>
      <c r="D109" s="1051"/>
      <c r="E109" s="1051"/>
      <c r="F109" s="1052"/>
      <c r="G109" s="1050"/>
      <c r="H109" s="1051"/>
      <c r="I109" s="1051"/>
      <c r="J109" s="1051"/>
    </row>
    <row r="110" spans="1:10" x14ac:dyDescent="0.25">
      <c r="A110" s="1050"/>
      <c r="B110" s="1051"/>
      <c r="C110" s="1051"/>
      <c r="D110" s="1051"/>
      <c r="E110" s="1051"/>
      <c r="F110" s="1052"/>
      <c r="G110" s="1050"/>
      <c r="H110" s="1051"/>
      <c r="I110" s="1051"/>
      <c r="J110" s="1051"/>
    </row>
    <row r="111" spans="1:10" x14ac:dyDescent="0.25">
      <c r="A111" s="1050"/>
      <c r="B111" s="1051"/>
      <c r="C111" s="1051"/>
      <c r="D111" s="1051"/>
      <c r="E111" s="1051"/>
      <c r="F111" s="1052"/>
      <c r="G111" s="1050"/>
      <c r="H111" s="1051"/>
      <c r="I111" s="1051"/>
      <c r="J111" s="1051"/>
    </row>
    <row r="112" spans="1:10" x14ac:dyDescent="0.25">
      <c r="A112" s="1050"/>
      <c r="B112" s="1051"/>
      <c r="C112" s="1051"/>
      <c r="D112" s="1051"/>
      <c r="E112" s="1051"/>
      <c r="F112" s="1052"/>
      <c r="G112" s="1050"/>
      <c r="H112" s="1051"/>
      <c r="I112" s="1051"/>
      <c r="J112" s="1051"/>
    </row>
    <row r="113" spans="1:10" x14ac:dyDescent="0.25">
      <c r="A113" s="1050"/>
      <c r="B113" s="1051"/>
      <c r="C113" s="1051"/>
      <c r="D113" s="1051"/>
      <c r="E113" s="1051"/>
      <c r="F113" s="1052"/>
      <c r="G113" s="1050"/>
      <c r="H113" s="1051"/>
      <c r="I113" s="1051"/>
      <c r="J113" s="1051"/>
    </row>
    <row r="114" spans="1:10" x14ac:dyDescent="0.25">
      <c r="A114" s="1050"/>
      <c r="B114" s="1051"/>
      <c r="C114" s="1051"/>
      <c r="D114" s="1051"/>
      <c r="E114" s="1051"/>
      <c r="F114" s="1052"/>
      <c r="G114" s="1050"/>
      <c r="H114" s="1051"/>
      <c r="I114" s="1051"/>
      <c r="J114" s="1051"/>
    </row>
    <row r="115" spans="1:10" x14ac:dyDescent="0.25">
      <c r="A115" s="1050"/>
      <c r="B115" s="1051"/>
      <c r="C115" s="1051"/>
      <c r="D115" s="1051"/>
      <c r="E115" s="1051"/>
      <c r="F115" s="1052"/>
      <c r="G115" s="1050"/>
      <c r="H115" s="1051"/>
      <c r="I115" s="1051"/>
      <c r="J115" s="1051"/>
    </row>
    <row r="116" spans="1:10" ht="15.75" thickBot="1" x14ac:dyDescent="0.3">
      <c r="A116" s="1050"/>
      <c r="B116" s="1051"/>
      <c r="C116" s="1051"/>
      <c r="D116" s="1051"/>
      <c r="E116" s="1051"/>
      <c r="F116" s="1052"/>
      <c r="G116" s="1050"/>
      <c r="H116" s="1051"/>
      <c r="I116" s="1051"/>
      <c r="J116" s="1051"/>
    </row>
    <row r="117" spans="1:10" x14ac:dyDescent="0.25">
      <c r="A117" s="943" t="s">
        <v>1262</v>
      </c>
      <c r="B117" s="1069"/>
      <c r="C117" s="1069"/>
      <c r="D117" s="1069"/>
      <c r="E117" s="1069"/>
      <c r="F117" s="1070"/>
      <c r="G117" s="943" t="s">
        <v>1263</v>
      </c>
      <c r="H117" s="1069"/>
      <c r="I117" s="1069"/>
      <c r="J117" s="1069"/>
    </row>
    <row r="118" spans="1:10" ht="91.5" customHeight="1" thickBot="1" x14ac:dyDescent="0.3">
      <c r="A118" s="944"/>
      <c r="B118" s="1071"/>
      <c r="C118" s="1071"/>
      <c r="D118" s="1071"/>
      <c r="E118" s="1071"/>
      <c r="F118" s="1072"/>
      <c r="G118" s="944"/>
      <c r="H118" s="1071"/>
      <c r="I118" s="1071"/>
      <c r="J118" s="1071"/>
    </row>
    <row r="119" spans="1:10" x14ac:dyDescent="0.25">
      <c r="A119" s="1050"/>
      <c r="B119" s="1051"/>
      <c r="C119" s="1051"/>
      <c r="D119" s="1051"/>
      <c r="E119" s="1051"/>
      <c r="F119" s="1052"/>
      <c r="G119" s="1050"/>
      <c r="H119" s="1051"/>
      <c r="I119" s="1051"/>
      <c r="J119" s="1051"/>
    </row>
    <row r="120" spans="1:10" x14ac:dyDescent="0.25">
      <c r="A120" s="1050"/>
      <c r="B120" s="1051"/>
      <c r="C120" s="1051"/>
      <c r="D120" s="1051"/>
      <c r="E120" s="1051"/>
      <c r="F120" s="1052"/>
      <c r="G120" s="1050"/>
      <c r="H120" s="1051"/>
      <c r="I120" s="1051"/>
      <c r="J120" s="1051"/>
    </row>
    <row r="121" spans="1:10" x14ac:dyDescent="0.25">
      <c r="A121" s="1050"/>
      <c r="B121" s="1051"/>
      <c r="C121" s="1051"/>
      <c r="D121" s="1051"/>
      <c r="E121" s="1051"/>
      <c r="F121" s="1052"/>
      <c r="G121" s="1050"/>
      <c r="H121" s="1051"/>
      <c r="I121" s="1051"/>
      <c r="J121" s="1051"/>
    </row>
    <row r="122" spans="1:10" x14ac:dyDescent="0.25">
      <c r="A122" s="1050"/>
      <c r="B122" s="1051"/>
      <c r="C122" s="1051"/>
      <c r="D122" s="1051"/>
      <c r="E122" s="1051"/>
      <c r="F122" s="1052"/>
      <c r="G122" s="1050"/>
      <c r="H122" s="1051"/>
      <c r="I122" s="1051"/>
      <c r="J122" s="1051"/>
    </row>
    <row r="123" spans="1:10" x14ac:dyDescent="0.25">
      <c r="A123" s="1050"/>
      <c r="B123" s="1051"/>
      <c r="C123" s="1051"/>
      <c r="D123" s="1051"/>
      <c r="E123" s="1051"/>
      <c r="F123" s="1052"/>
      <c r="G123" s="1050"/>
      <c r="H123" s="1051"/>
      <c r="I123" s="1051"/>
      <c r="J123" s="1051"/>
    </row>
    <row r="124" spans="1:10" x14ac:dyDescent="0.25">
      <c r="A124" s="1050"/>
      <c r="B124" s="1051"/>
      <c r="C124" s="1051"/>
      <c r="D124" s="1051"/>
      <c r="E124" s="1051"/>
      <c r="F124" s="1052"/>
      <c r="G124" s="1050"/>
      <c r="H124" s="1051"/>
      <c r="I124" s="1051"/>
      <c r="J124" s="1051"/>
    </row>
    <row r="125" spans="1:10" x14ac:dyDescent="0.25">
      <c r="A125" s="1050"/>
      <c r="B125" s="1051"/>
      <c r="C125" s="1051"/>
      <c r="D125" s="1051"/>
      <c r="E125" s="1051"/>
      <c r="F125" s="1052"/>
      <c r="G125" s="1050"/>
      <c r="H125" s="1051"/>
      <c r="I125" s="1051"/>
      <c r="J125" s="1051"/>
    </row>
    <row r="126" spans="1:10" x14ac:dyDescent="0.25">
      <c r="A126" s="1050"/>
      <c r="B126" s="1051"/>
      <c r="C126" s="1051"/>
      <c r="D126" s="1051"/>
      <c r="E126" s="1051"/>
      <c r="F126" s="1052"/>
      <c r="G126" s="1050"/>
      <c r="H126" s="1051"/>
      <c r="I126" s="1051"/>
      <c r="J126" s="1051"/>
    </row>
    <row r="127" spans="1:10" x14ac:dyDescent="0.25">
      <c r="A127" s="1050"/>
      <c r="B127" s="1051"/>
      <c r="C127" s="1051"/>
      <c r="D127" s="1051"/>
      <c r="E127" s="1051"/>
      <c r="F127" s="1052"/>
      <c r="G127" s="1050"/>
      <c r="H127" s="1051"/>
      <c r="I127" s="1051"/>
      <c r="J127" s="1051"/>
    </row>
    <row r="128" spans="1:10" x14ac:dyDescent="0.25">
      <c r="A128" s="1050"/>
      <c r="B128" s="1051"/>
      <c r="C128" s="1051"/>
      <c r="D128" s="1051"/>
      <c r="E128" s="1051"/>
      <c r="F128" s="1052"/>
      <c r="G128" s="1050"/>
      <c r="H128" s="1051"/>
      <c r="I128" s="1051"/>
      <c r="J128" s="1051"/>
    </row>
    <row r="129" spans="1:10" x14ac:dyDescent="0.25">
      <c r="A129" s="1050"/>
      <c r="B129" s="1051"/>
      <c r="C129" s="1051"/>
      <c r="D129" s="1051"/>
      <c r="E129" s="1051"/>
      <c r="F129" s="1052"/>
      <c r="G129" s="1050"/>
      <c r="H129" s="1051"/>
      <c r="I129" s="1051"/>
      <c r="J129" s="1051"/>
    </row>
    <row r="130" spans="1:10" x14ac:dyDescent="0.25">
      <c r="A130" s="1050"/>
      <c r="B130" s="1051"/>
      <c r="C130" s="1051"/>
      <c r="D130" s="1051"/>
      <c r="E130" s="1051"/>
      <c r="F130" s="1052"/>
      <c r="G130" s="1050"/>
      <c r="H130" s="1051"/>
      <c r="I130" s="1051"/>
      <c r="J130" s="1051"/>
    </row>
    <row r="131" spans="1:10" ht="15.75" thickBot="1" x14ac:dyDescent="0.3">
      <c r="A131" s="1050"/>
      <c r="B131" s="1051"/>
      <c r="C131" s="1051"/>
      <c r="D131" s="1051"/>
      <c r="E131" s="1051"/>
      <c r="F131" s="1052"/>
      <c r="G131" s="1050"/>
      <c r="H131" s="1051"/>
      <c r="I131" s="1051"/>
      <c r="J131" s="1051"/>
    </row>
    <row r="132" spans="1:10" x14ac:dyDescent="0.25">
      <c r="A132" s="1057" t="s">
        <v>1264</v>
      </c>
      <c r="B132" s="1058"/>
      <c r="C132" s="1058"/>
      <c r="D132" s="1058"/>
      <c r="E132" s="1058"/>
      <c r="F132" s="1059"/>
      <c r="G132" s="1063" t="s">
        <v>1265</v>
      </c>
      <c r="H132" s="1064"/>
      <c r="I132" s="1064"/>
      <c r="J132" s="1064"/>
    </row>
    <row r="133" spans="1:10" ht="77.25" customHeight="1" thickBot="1" x14ac:dyDescent="0.3">
      <c r="A133" s="1060"/>
      <c r="B133" s="1061"/>
      <c r="C133" s="1061"/>
      <c r="D133" s="1061"/>
      <c r="E133" s="1061"/>
      <c r="F133" s="1062"/>
      <c r="G133" s="1065"/>
      <c r="H133" s="1066"/>
      <c r="I133" s="1066"/>
      <c r="J133" s="1066"/>
    </row>
    <row r="134" spans="1:10" x14ac:dyDescent="0.25">
      <c r="A134" s="1050"/>
      <c r="B134" s="1051"/>
      <c r="C134" s="1051"/>
      <c r="D134" s="1051"/>
      <c r="E134" s="1051"/>
      <c r="F134" s="1052"/>
      <c r="G134" s="1050"/>
      <c r="H134" s="1051"/>
      <c r="I134" s="1051"/>
      <c r="J134" s="1051"/>
    </row>
    <row r="135" spans="1:10" x14ac:dyDescent="0.25">
      <c r="A135" s="1050"/>
      <c r="B135" s="1051"/>
      <c r="C135" s="1051"/>
      <c r="D135" s="1051"/>
      <c r="E135" s="1051"/>
      <c r="F135" s="1052"/>
      <c r="G135" s="1050"/>
      <c r="H135" s="1051"/>
      <c r="I135" s="1051"/>
      <c r="J135" s="1051"/>
    </row>
    <row r="136" spans="1:10" x14ac:dyDescent="0.25">
      <c r="A136" s="1050"/>
      <c r="B136" s="1051"/>
      <c r="C136" s="1051"/>
      <c r="D136" s="1051"/>
      <c r="E136" s="1051"/>
      <c r="F136" s="1052"/>
      <c r="G136" s="1050"/>
      <c r="H136" s="1051"/>
      <c r="I136" s="1051"/>
      <c r="J136" s="1051"/>
    </row>
    <row r="137" spans="1:10" x14ac:dyDescent="0.25">
      <c r="A137" s="1050"/>
      <c r="B137" s="1051"/>
      <c r="C137" s="1051"/>
      <c r="D137" s="1051"/>
      <c r="E137" s="1051"/>
      <c r="F137" s="1052"/>
      <c r="G137" s="1050"/>
      <c r="H137" s="1051"/>
      <c r="I137" s="1051"/>
      <c r="J137" s="1051"/>
    </row>
    <row r="138" spans="1:10" x14ac:dyDescent="0.25">
      <c r="A138" s="1050"/>
      <c r="B138" s="1051"/>
      <c r="C138" s="1051"/>
      <c r="D138" s="1051"/>
      <c r="E138" s="1051"/>
      <c r="F138" s="1052"/>
      <c r="G138" s="1050"/>
      <c r="H138" s="1051"/>
      <c r="I138" s="1051"/>
      <c r="J138" s="1051"/>
    </row>
    <row r="139" spans="1:10" x14ac:dyDescent="0.25">
      <c r="A139" s="1050"/>
      <c r="B139" s="1051"/>
      <c r="C139" s="1051"/>
      <c r="D139" s="1051"/>
      <c r="E139" s="1051"/>
      <c r="F139" s="1052"/>
      <c r="G139" s="1050"/>
      <c r="H139" s="1051"/>
      <c r="I139" s="1051"/>
      <c r="J139" s="1051"/>
    </row>
    <row r="140" spans="1:10" x14ac:dyDescent="0.25">
      <c r="A140" s="1050"/>
      <c r="B140" s="1051"/>
      <c r="C140" s="1051"/>
      <c r="D140" s="1051"/>
      <c r="E140" s="1051"/>
      <c r="F140" s="1052"/>
      <c r="G140" s="1050"/>
      <c r="H140" s="1051"/>
      <c r="I140" s="1051"/>
      <c r="J140" s="1051"/>
    </row>
    <row r="141" spans="1:10" x14ac:dyDescent="0.25">
      <c r="A141" s="1050"/>
      <c r="B141" s="1051"/>
      <c r="C141" s="1051"/>
      <c r="D141" s="1051"/>
      <c r="E141" s="1051"/>
      <c r="F141" s="1052"/>
      <c r="G141" s="1050"/>
      <c r="H141" s="1051"/>
      <c r="I141" s="1051"/>
      <c r="J141" s="1051"/>
    </row>
    <row r="142" spans="1:10" x14ac:dyDescent="0.25">
      <c r="A142" s="1050"/>
      <c r="B142" s="1051"/>
      <c r="C142" s="1051"/>
      <c r="D142" s="1051"/>
      <c r="E142" s="1051"/>
      <c r="F142" s="1052"/>
      <c r="G142" s="1050"/>
      <c r="H142" s="1051"/>
      <c r="I142" s="1051"/>
      <c r="J142" s="1051"/>
    </row>
    <row r="143" spans="1:10" x14ac:dyDescent="0.25">
      <c r="A143" s="1050"/>
      <c r="B143" s="1051"/>
      <c r="C143" s="1051"/>
      <c r="D143" s="1051"/>
      <c r="E143" s="1051"/>
      <c r="F143" s="1052"/>
      <c r="G143" s="1050"/>
      <c r="H143" s="1051"/>
      <c r="I143" s="1051"/>
      <c r="J143" s="1051"/>
    </row>
    <row r="144" spans="1:10" x14ac:dyDescent="0.25">
      <c r="A144" s="1050"/>
      <c r="B144" s="1051"/>
      <c r="C144" s="1051"/>
      <c r="D144" s="1051"/>
      <c r="E144" s="1051"/>
      <c r="F144" s="1052"/>
      <c r="G144" s="1050"/>
      <c r="H144" s="1051"/>
      <c r="I144" s="1051"/>
      <c r="J144" s="1051"/>
    </row>
    <row r="145" spans="1:10" x14ac:dyDescent="0.25">
      <c r="A145" s="1050"/>
      <c r="B145" s="1051"/>
      <c r="C145" s="1051"/>
      <c r="D145" s="1051"/>
      <c r="E145" s="1051"/>
      <c r="F145" s="1052"/>
      <c r="G145" s="1050"/>
      <c r="H145" s="1051"/>
      <c r="I145" s="1051"/>
      <c r="J145" s="1051"/>
    </row>
    <row r="146" spans="1:10" ht="15.75" thickBot="1" x14ac:dyDescent="0.3">
      <c r="A146" s="1050"/>
      <c r="B146" s="1051"/>
      <c r="C146" s="1051"/>
      <c r="D146" s="1051"/>
      <c r="E146" s="1051"/>
      <c r="F146" s="1052"/>
      <c r="G146" s="1050"/>
      <c r="H146" s="1051"/>
      <c r="I146" s="1051"/>
      <c r="J146" s="1051"/>
    </row>
    <row r="147" spans="1:10" ht="66.75" customHeight="1" thickBot="1" x14ac:dyDescent="0.3">
      <c r="A147" s="1054" t="s">
        <v>1266</v>
      </c>
      <c r="B147" s="1055"/>
      <c r="C147" s="1055"/>
      <c r="D147" s="1055"/>
      <c r="E147" s="1055"/>
      <c r="F147" s="1056"/>
      <c r="G147" s="1047" t="s">
        <v>1267</v>
      </c>
      <c r="H147" s="1048"/>
      <c r="I147" s="1048"/>
      <c r="J147" s="1048"/>
    </row>
    <row r="148" spans="1:10" x14ac:dyDescent="0.25">
      <c r="A148" s="1050"/>
      <c r="B148" s="1051"/>
      <c r="C148" s="1051"/>
      <c r="D148" s="1051"/>
      <c r="E148" s="1051"/>
      <c r="F148" s="1052"/>
      <c r="G148" s="1050" t="s">
        <v>1268</v>
      </c>
      <c r="H148" s="1051"/>
      <c r="I148" s="1051"/>
      <c r="J148" s="1051"/>
    </row>
    <row r="149" spans="1:10" x14ac:dyDescent="0.25">
      <c r="A149" s="1050"/>
      <c r="B149" s="1051"/>
      <c r="C149" s="1051"/>
      <c r="D149" s="1051"/>
      <c r="E149" s="1051"/>
      <c r="F149" s="1052"/>
      <c r="G149" s="1050"/>
      <c r="H149" s="1051"/>
      <c r="I149" s="1051"/>
      <c r="J149" s="1051"/>
    </row>
    <row r="150" spans="1:10" x14ac:dyDescent="0.25">
      <c r="A150" s="1050"/>
      <c r="B150" s="1051"/>
      <c r="C150" s="1051"/>
      <c r="D150" s="1051"/>
      <c r="E150" s="1051"/>
      <c r="F150" s="1052"/>
      <c r="G150" s="1050"/>
      <c r="H150" s="1051"/>
      <c r="I150" s="1051"/>
      <c r="J150" s="1051"/>
    </row>
    <row r="151" spans="1:10" x14ac:dyDescent="0.25">
      <c r="A151" s="1050"/>
      <c r="B151" s="1051"/>
      <c r="C151" s="1051"/>
      <c r="D151" s="1051"/>
      <c r="E151" s="1051"/>
      <c r="F151" s="1052"/>
      <c r="G151" s="1050"/>
      <c r="H151" s="1051"/>
      <c r="I151" s="1051"/>
      <c r="J151" s="1051"/>
    </row>
    <row r="152" spans="1:10" x14ac:dyDescent="0.25">
      <c r="A152" s="1050"/>
      <c r="B152" s="1051"/>
      <c r="C152" s="1051"/>
      <c r="D152" s="1051"/>
      <c r="E152" s="1051"/>
      <c r="F152" s="1052"/>
      <c r="G152" s="1050"/>
      <c r="H152" s="1051"/>
      <c r="I152" s="1051"/>
      <c r="J152" s="1051"/>
    </row>
    <row r="153" spans="1:10" x14ac:dyDescent="0.25">
      <c r="A153" s="1050"/>
      <c r="B153" s="1051"/>
      <c r="C153" s="1051"/>
      <c r="D153" s="1051"/>
      <c r="E153" s="1051"/>
      <c r="F153" s="1052"/>
      <c r="G153" s="1050"/>
      <c r="H153" s="1051"/>
      <c r="I153" s="1051"/>
      <c r="J153" s="1051"/>
    </row>
    <row r="154" spans="1:10" x14ac:dyDescent="0.25">
      <c r="A154" s="1050"/>
      <c r="B154" s="1051"/>
      <c r="C154" s="1051"/>
      <c r="D154" s="1051"/>
      <c r="E154" s="1051"/>
      <c r="F154" s="1052"/>
      <c r="G154" s="1050"/>
      <c r="H154" s="1051"/>
      <c r="I154" s="1051"/>
      <c r="J154" s="1051"/>
    </row>
    <row r="155" spans="1:10" x14ac:dyDescent="0.25">
      <c r="A155" s="1050"/>
      <c r="B155" s="1051"/>
      <c r="C155" s="1051"/>
      <c r="D155" s="1051"/>
      <c r="E155" s="1051"/>
      <c r="F155" s="1052"/>
      <c r="G155" s="1050"/>
      <c r="H155" s="1051"/>
      <c r="I155" s="1051"/>
      <c r="J155" s="1051"/>
    </row>
    <row r="156" spans="1:10" x14ac:dyDescent="0.25">
      <c r="A156" s="1050"/>
      <c r="B156" s="1051"/>
      <c r="C156" s="1051"/>
      <c r="D156" s="1051"/>
      <c r="E156" s="1051"/>
      <c r="F156" s="1052"/>
      <c r="G156" s="1050"/>
      <c r="H156" s="1051"/>
      <c r="I156" s="1051"/>
      <c r="J156" s="1051"/>
    </row>
    <row r="157" spans="1:10" x14ac:dyDescent="0.25">
      <c r="A157" s="1050"/>
      <c r="B157" s="1051"/>
      <c r="C157" s="1051"/>
      <c r="D157" s="1051"/>
      <c r="E157" s="1051"/>
      <c r="F157" s="1052"/>
      <c r="G157" s="1050"/>
      <c r="H157" s="1051"/>
      <c r="I157" s="1051"/>
      <c r="J157" s="1051"/>
    </row>
    <row r="158" spans="1:10" x14ac:dyDescent="0.25">
      <c r="A158" s="1050"/>
      <c r="B158" s="1051"/>
      <c r="C158" s="1051"/>
      <c r="D158" s="1051"/>
      <c r="E158" s="1051"/>
      <c r="F158" s="1052"/>
      <c r="G158" s="1050"/>
      <c r="H158" s="1051"/>
      <c r="I158" s="1051"/>
      <c r="J158" s="1051"/>
    </row>
    <row r="159" spans="1:10" x14ac:dyDescent="0.25">
      <c r="A159" s="1050"/>
      <c r="B159" s="1051"/>
      <c r="C159" s="1051"/>
      <c r="D159" s="1051"/>
      <c r="E159" s="1051"/>
      <c r="F159" s="1052"/>
      <c r="G159" s="1050"/>
      <c r="H159" s="1051"/>
      <c r="I159" s="1051"/>
      <c r="J159" s="1051"/>
    </row>
    <row r="160" spans="1:10" ht="15.75" thickBot="1" x14ac:dyDescent="0.3">
      <c r="A160" s="1050"/>
      <c r="B160" s="1051"/>
      <c r="C160" s="1051"/>
      <c r="D160" s="1051"/>
      <c r="E160" s="1051"/>
      <c r="F160" s="1052"/>
      <c r="G160" s="1050"/>
      <c r="H160" s="1051"/>
      <c r="I160" s="1051"/>
      <c r="J160" s="1051"/>
    </row>
    <row r="161" spans="1:10" ht="68.25" customHeight="1" thickBot="1" x14ac:dyDescent="0.3">
      <c r="A161" s="1047" t="s">
        <v>1269</v>
      </c>
      <c r="B161" s="1048"/>
      <c r="C161" s="1048"/>
      <c r="D161" s="1048"/>
      <c r="E161" s="1048"/>
      <c r="F161" s="1049"/>
      <c r="G161" s="1047" t="s">
        <v>1270</v>
      </c>
      <c r="H161" s="1048"/>
      <c r="I161" s="1048"/>
      <c r="J161" s="1048"/>
    </row>
    <row r="162" spans="1:10" x14ac:dyDescent="0.25">
      <c r="A162" s="1050"/>
      <c r="B162" s="1051"/>
      <c r="C162" s="1051"/>
      <c r="D162" s="1051"/>
      <c r="E162" s="1051"/>
      <c r="F162" s="1052"/>
      <c r="G162" s="1050"/>
      <c r="H162" s="1051"/>
      <c r="I162" s="1051"/>
      <c r="J162" s="1051"/>
    </row>
    <row r="163" spans="1:10" x14ac:dyDescent="0.25">
      <c r="A163" s="1050"/>
      <c r="B163" s="1051"/>
      <c r="C163" s="1051"/>
      <c r="D163" s="1051"/>
      <c r="E163" s="1051"/>
      <c r="F163" s="1052"/>
      <c r="G163" s="1050"/>
      <c r="H163" s="1051"/>
      <c r="I163" s="1051"/>
      <c r="J163" s="1051"/>
    </row>
    <row r="164" spans="1:10" x14ac:dyDescent="0.25">
      <c r="A164" s="1050"/>
      <c r="B164" s="1051"/>
      <c r="C164" s="1051"/>
      <c r="D164" s="1051"/>
      <c r="E164" s="1051"/>
      <c r="F164" s="1052"/>
      <c r="G164" s="1050"/>
      <c r="H164" s="1051"/>
      <c r="I164" s="1051"/>
      <c r="J164" s="1051"/>
    </row>
    <row r="165" spans="1:10" x14ac:dyDescent="0.25">
      <c r="A165" s="1050"/>
      <c r="B165" s="1051"/>
      <c r="C165" s="1051"/>
      <c r="D165" s="1051"/>
      <c r="E165" s="1051"/>
      <c r="F165" s="1052"/>
      <c r="G165" s="1050"/>
      <c r="H165" s="1051"/>
      <c r="I165" s="1051"/>
      <c r="J165" s="1051"/>
    </row>
    <row r="166" spans="1:10" x14ac:dyDescent="0.25">
      <c r="A166" s="1050"/>
      <c r="B166" s="1051"/>
      <c r="C166" s="1051"/>
      <c r="D166" s="1051"/>
      <c r="E166" s="1051"/>
      <c r="F166" s="1052"/>
      <c r="G166" s="1050"/>
      <c r="H166" s="1051"/>
      <c r="I166" s="1051"/>
      <c r="J166" s="1051"/>
    </row>
    <row r="167" spans="1:10" x14ac:dyDescent="0.25">
      <c r="A167" s="1050"/>
      <c r="B167" s="1051"/>
      <c r="C167" s="1051"/>
      <c r="D167" s="1051"/>
      <c r="E167" s="1051"/>
      <c r="F167" s="1052"/>
      <c r="G167" s="1050"/>
      <c r="H167" s="1051"/>
      <c r="I167" s="1051"/>
      <c r="J167" s="1051"/>
    </row>
    <row r="168" spans="1:10" x14ac:dyDescent="0.25">
      <c r="A168" s="1050"/>
      <c r="B168" s="1051"/>
      <c r="C168" s="1051"/>
      <c r="D168" s="1051"/>
      <c r="E168" s="1051"/>
      <c r="F168" s="1052"/>
      <c r="G168" s="1050"/>
      <c r="H168" s="1051"/>
      <c r="I168" s="1051"/>
      <c r="J168" s="1051"/>
    </row>
    <row r="169" spans="1:10" x14ac:dyDescent="0.25">
      <c r="A169" s="1050"/>
      <c r="B169" s="1051"/>
      <c r="C169" s="1051"/>
      <c r="D169" s="1051"/>
      <c r="E169" s="1051"/>
      <c r="F169" s="1052"/>
      <c r="G169" s="1050"/>
      <c r="H169" s="1051"/>
      <c r="I169" s="1051"/>
      <c r="J169" s="1051"/>
    </row>
    <row r="170" spans="1:10" x14ac:dyDescent="0.25">
      <c r="A170" s="1050"/>
      <c r="B170" s="1051"/>
      <c r="C170" s="1051"/>
      <c r="D170" s="1051"/>
      <c r="E170" s="1051"/>
      <c r="F170" s="1052"/>
      <c r="G170" s="1050"/>
      <c r="H170" s="1051"/>
      <c r="I170" s="1051"/>
      <c r="J170" s="1051"/>
    </row>
    <row r="171" spans="1:10" x14ac:dyDescent="0.25">
      <c r="A171" s="1050"/>
      <c r="B171" s="1051"/>
      <c r="C171" s="1051"/>
      <c r="D171" s="1051"/>
      <c r="E171" s="1051"/>
      <c r="F171" s="1052"/>
      <c r="G171" s="1050"/>
      <c r="H171" s="1051"/>
      <c r="I171" s="1051"/>
      <c r="J171" s="1051"/>
    </row>
    <row r="172" spans="1:10" x14ac:dyDescent="0.25">
      <c r="A172" s="1050"/>
      <c r="B172" s="1051"/>
      <c r="C172" s="1051"/>
      <c r="D172" s="1051"/>
      <c r="E172" s="1051"/>
      <c r="F172" s="1052"/>
      <c r="G172" s="1050"/>
      <c r="H172" s="1051"/>
      <c r="I172" s="1051"/>
      <c r="J172" s="1051"/>
    </row>
    <row r="173" spans="1:10" x14ac:dyDescent="0.25">
      <c r="A173" s="1050"/>
      <c r="B173" s="1051"/>
      <c r="C173" s="1051"/>
      <c r="D173" s="1051"/>
      <c r="E173" s="1051"/>
      <c r="F173" s="1052"/>
      <c r="G173" s="1050"/>
      <c r="H173" s="1051"/>
      <c r="I173" s="1051"/>
      <c r="J173" s="1051"/>
    </row>
    <row r="174" spans="1:10" ht="15" customHeight="1" thickBot="1" x14ac:dyDescent="0.3">
      <c r="A174" s="1050"/>
      <c r="B174" s="1051"/>
      <c r="C174" s="1051"/>
      <c r="D174" s="1051"/>
      <c r="E174" s="1051"/>
      <c r="F174" s="1052"/>
      <c r="G174" s="1050"/>
      <c r="H174" s="1051"/>
      <c r="I174" s="1051"/>
      <c r="J174" s="1051"/>
    </row>
    <row r="175" spans="1:10" ht="119.25" customHeight="1" thickBot="1" x14ac:dyDescent="0.3">
      <c r="A175" s="1047" t="s">
        <v>1271</v>
      </c>
      <c r="B175" s="1048"/>
      <c r="C175" s="1048"/>
      <c r="D175" s="1048"/>
      <c r="E175" s="1048"/>
      <c r="F175" s="1049"/>
      <c r="G175" s="1047" t="s">
        <v>1272</v>
      </c>
      <c r="H175" s="1048"/>
      <c r="I175" s="1048"/>
      <c r="J175" s="1048"/>
    </row>
    <row r="176" spans="1:10" x14ac:dyDescent="0.25">
      <c r="A176" s="1050"/>
      <c r="B176" s="1051"/>
      <c r="C176" s="1051"/>
      <c r="D176" s="1051"/>
      <c r="E176" s="1051"/>
      <c r="F176" s="1052"/>
      <c r="G176" s="1050"/>
      <c r="H176" s="1051"/>
      <c r="I176" s="1051"/>
      <c r="J176" s="1051"/>
    </row>
    <row r="177" spans="1:10" x14ac:dyDescent="0.25">
      <c r="A177" s="1050"/>
      <c r="B177" s="1051"/>
      <c r="C177" s="1051"/>
      <c r="D177" s="1051"/>
      <c r="E177" s="1051"/>
      <c r="F177" s="1052"/>
      <c r="G177" s="1050"/>
      <c r="H177" s="1051"/>
      <c r="I177" s="1051"/>
      <c r="J177" s="1051"/>
    </row>
    <row r="178" spans="1:10" x14ac:dyDescent="0.25">
      <c r="A178" s="1050"/>
      <c r="B178" s="1051"/>
      <c r="C178" s="1051"/>
      <c r="D178" s="1051"/>
      <c r="E178" s="1051"/>
      <c r="F178" s="1052"/>
      <c r="G178" s="1050"/>
      <c r="H178" s="1051"/>
      <c r="I178" s="1051"/>
      <c r="J178" s="1051"/>
    </row>
    <row r="179" spans="1:10" x14ac:dyDescent="0.25">
      <c r="A179" s="1050"/>
      <c r="B179" s="1051"/>
      <c r="C179" s="1051"/>
      <c r="D179" s="1051"/>
      <c r="E179" s="1051"/>
      <c r="F179" s="1052"/>
      <c r="G179" s="1050"/>
      <c r="H179" s="1051"/>
      <c r="I179" s="1051"/>
      <c r="J179" s="1051"/>
    </row>
    <row r="180" spans="1:10" x14ac:dyDescent="0.25">
      <c r="A180" s="1050"/>
      <c r="B180" s="1051"/>
      <c r="C180" s="1051"/>
      <c r="D180" s="1051"/>
      <c r="E180" s="1051"/>
      <c r="F180" s="1052"/>
      <c r="G180" s="1050"/>
      <c r="H180" s="1051"/>
      <c r="I180" s="1051"/>
      <c r="J180" s="1051"/>
    </row>
    <row r="181" spans="1:10" x14ac:dyDescent="0.25">
      <c r="A181" s="1050"/>
      <c r="B181" s="1051"/>
      <c r="C181" s="1051"/>
      <c r="D181" s="1051"/>
      <c r="E181" s="1051"/>
      <c r="F181" s="1052"/>
      <c r="G181" s="1050"/>
      <c r="H181" s="1051"/>
      <c r="I181" s="1051"/>
      <c r="J181" s="1051"/>
    </row>
    <row r="182" spans="1:10" x14ac:dyDescent="0.25">
      <c r="A182" s="1050"/>
      <c r="B182" s="1051"/>
      <c r="C182" s="1051"/>
      <c r="D182" s="1051"/>
      <c r="E182" s="1051"/>
      <c r="F182" s="1052"/>
      <c r="G182" s="1050"/>
      <c r="H182" s="1051"/>
      <c r="I182" s="1051"/>
      <c r="J182" s="1051"/>
    </row>
    <row r="183" spans="1:10" x14ac:dyDescent="0.25">
      <c r="A183" s="1050"/>
      <c r="B183" s="1051"/>
      <c r="C183" s="1051"/>
      <c r="D183" s="1051"/>
      <c r="E183" s="1051"/>
      <c r="F183" s="1052"/>
      <c r="G183" s="1050"/>
      <c r="H183" s="1051"/>
      <c r="I183" s="1051"/>
      <c r="J183" s="1051"/>
    </row>
    <row r="184" spans="1:10" x14ac:dyDescent="0.25">
      <c r="A184" s="1050"/>
      <c r="B184" s="1051"/>
      <c r="C184" s="1051"/>
      <c r="D184" s="1051"/>
      <c r="E184" s="1051"/>
      <c r="F184" s="1052"/>
      <c r="G184" s="1050"/>
      <c r="H184" s="1051"/>
      <c r="I184" s="1051"/>
      <c r="J184" s="1051"/>
    </row>
    <row r="185" spans="1:10" x14ac:dyDescent="0.25">
      <c r="A185" s="1050"/>
      <c r="B185" s="1051"/>
      <c r="C185" s="1051"/>
      <c r="D185" s="1051"/>
      <c r="E185" s="1051"/>
      <c r="F185" s="1052"/>
      <c r="G185" s="1050"/>
      <c r="H185" s="1051"/>
      <c r="I185" s="1051"/>
      <c r="J185" s="1051"/>
    </row>
    <row r="186" spans="1:10" x14ac:dyDescent="0.25">
      <c r="A186" s="1050"/>
      <c r="B186" s="1051"/>
      <c r="C186" s="1051"/>
      <c r="D186" s="1051"/>
      <c r="E186" s="1051"/>
      <c r="F186" s="1052"/>
      <c r="G186" s="1050"/>
      <c r="H186" s="1051"/>
      <c r="I186" s="1051"/>
      <c r="J186" s="1051"/>
    </row>
    <row r="187" spans="1:10" x14ac:dyDescent="0.25">
      <c r="A187" s="1050"/>
      <c r="B187" s="1051"/>
      <c r="C187" s="1051"/>
      <c r="D187" s="1051"/>
      <c r="E187" s="1051"/>
      <c r="F187" s="1052"/>
      <c r="G187" s="1050"/>
      <c r="H187" s="1051"/>
      <c r="I187" s="1051"/>
      <c r="J187" s="1051"/>
    </row>
    <row r="188" spans="1:10" ht="15.75" thickBot="1" x14ac:dyDescent="0.3">
      <c r="A188" s="1050"/>
      <c r="B188" s="1051"/>
      <c r="C188" s="1051"/>
      <c r="D188" s="1051"/>
      <c r="E188" s="1051"/>
      <c r="F188" s="1052"/>
      <c r="G188" s="1050"/>
      <c r="H188" s="1051"/>
      <c r="I188" s="1051"/>
      <c r="J188" s="1051"/>
    </row>
    <row r="189" spans="1:10" ht="66.75" customHeight="1" thickBot="1" x14ac:dyDescent="0.3">
      <c r="A189" s="1047" t="s">
        <v>1273</v>
      </c>
      <c r="B189" s="1048"/>
      <c r="C189" s="1048"/>
      <c r="D189" s="1048"/>
      <c r="E189" s="1048"/>
      <c r="F189" s="1049"/>
      <c r="G189" s="1047" t="s">
        <v>1274</v>
      </c>
      <c r="H189" s="1048"/>
      <c r="I189" s="1048"/>
      <c r="J189" s="1048"/>
    </row>
    <row r="190" spans="1:10" x14ac:dyDescent="0.25">
      <c r="A190" s="1050"/>
      <c r="B190" s="1051"/>
      <c r="C190" s="1051"/>
      <c r="D190" s="1051"/>
      <c r="E190" s="1051"/>
      <c r="F190" s="1052"/>
      <c r="G190" s="1050"/>
      <c r="H190" s="1051"/>
      <c r="I190" s="1051"/>
      <c r="J190" s="1051"/>
    </row>
    <row r="191" spans="1:10" x14ac:dyDescent="0.25">
      <c r="A191" s="1050"/>
      <c r="B191" s="1051"/>
      <c r="C191" s="1051"/>
      <c r="D191" s="1051"/>
      <c r="E191" s="1051"/>
      <c r="F191" s="1052"/>
      <c r="G191" s="1050"/>
      <c r="H191" s="1051"/>
      <c r="I191" s="1051"/>
      <c r="J191" s="1051"/>
    </row>
    <row r="192" spans="1:10" x14ac:dyDescent="0.25">
      <c r="A192" s="1050"/>
      <c r="B192" s="1051"/>
      <c r="C192" s="1051"/>
      <c r="D192" s="1051"/>
      <c r="E192" s="1051"/>
      <c r="F192" s="1052"/>
      <c r="G192" s="1050"/>
      <c r="H192" s="1051"/>
      <c r="I192" s="1051"/>
      <c r="J192" s="1051"/>
    </row>
    <row r="193" spans="1:10" x14ac:dyDescent="0.25">
      <c r="A193" s="1050"/>
      <c r="B193" s="1051"/>
      <c r="C193" s="1051"/>
      <c r="D193" s="1051"/>
      <c r="E193" s="1051"/>
      <c r="F193" s="1052"/>
      <c r="G193" s="1050"/>
      <c r="H193" s="1051"/>
      <c r="I193" s="1051"/>
      <c r="J193" s="1051"/>
    </row>
    <row r="194" spans="1:10" x14ac:dyDescent="0.25">
      <c r="A194" s="1050"/>
      <c r="B194" s="1051"/>
      <c r="C194" s="1051"/>
      <c r="D194" s="1051"/>
      <c r="E194" s="1051"/>
      <c r="F194" s="1052"/>
      <c r="G194" s="1050"/>
      <c r="H194" s="1051"/>
      <c r="I194" s="1051"/>
      <c r="J194" s="1051"/>
    </row>
    <row r="195" spans="1:10" x14ac:dyDescent="0.25">
      <c r="A195" s="1050"/>
      <c r="B195" s="1051"/>
      <c r="C195" s="1051"/>
      <c r="D195" s="1051"/>
      <c r="E195" s="1051"/>
      <c r="F195" s="1052"/>
      <c r="G195" s="1050"/>
      <c r="H195" s="1051"/>
      <c r="I195" s="1051"/>
      <c r="J195" s="1051"/>
    </row>
    <row r="196" spans="1:10" x14ac:dyDescent="0.25">
      <c r="A196" s="1050"/>
      <c r="B196" s="1051"/>
      <c r="C196" s="1051"/>
      <c r="D196" s="1051"/>
      <c r="E196" s="1051"/>
      <c r="F196" s="1052"/>
      <c r="G196" s="1050"/>
      <c r="H196" s="1051"/>
      <c r="I196" s="1051"/>
      <c r="J196" s="1051"/>
    </row>
    <row r="197" spans="1:10" x14ac:dyDescent="0.25">
      <c r="A197" s="1050"/>
      <c r="B197" s="1051"/>
      <c r="C197" s="1051"/>
      <c r="D197" s="1051"/>
      <c r="E197" s="1051"/>
      <c r="F197" s="1052"/>
      <c r="G197" s="1050"/>
      <c r="H197" s="1051"/>
      <c r="I197" s="1051"/>
      <c r="J197" s="1051"/>
    </row>
    <row r="198" spans="1:10" x14ac:dyDescent="0.25">
      <c r="A198" s="1050"/>
      <c r="B198" s="1051"/>
      <c r="C198" s="1051"/>
      <c r="D198" s="1051"/>
      <c r="E198" s="1051"/>
      <c r="F198" s="1052"/>
      <c r="G198" s="1050"/>
      <c r="H198" s="1051"/>
      <c r="I198" s="1051"/>
      <c r="J198" s="1051"/>
    </row>
    <row r="199" spans="1:10" x14ac:dyDescent="0.25">
      <c r="A199" s="1050"/>
      <c r="B199" s="1051"/>
      <c r="C199" s="1051"/>
      <c r="D199" s="1051"/>
      <c r="E199" s="1051"/>
      <c r="F199" s="1052"/>
      <c r="G199" s="1050"/>
      <c r="H199" s="1051"/>
      <c r="I199" s="1051"/>
      <c r="J199" s="1051"/>
    </row>
    <row r="200" spans="1:10" x14ac:dyDescent="0.25">
      <c r="A200" s="1050"/>
      <c r="B200" s="1051"/>
      <c r="C200" s="1051"/>
      <c r="D200" s="1051"/>
      <c r="E200" s="1051"/>
      <c r="F200" s="1052"/>
      <c r="G200" s="1050"/>
      <c r="H200" s="1051"/>
      <c r="I200" s="1051"/>
      <c r="J200" s="1051"/>
    </row>
    <row r="201" spans="1:10" x14ac:dyDescent="0.25">
      <c r="A201" s="1050"/>
      <c r="B201" s="1051"/>
      <c r="C201" s="1051"/>
      <c r="D201" s="1051"/>
      <c r="E201" s="1051"/>
      <c r="F201" s="1052"/>
      <c r="G201" s="1050"/>
      <c r="H201" s="1051"/>
      <c r="I201" s="1051"/>
      <c r="J201" s="1051"/>
    </row>
    <row r="202" spans="1:10" ht="15.75" thickBot="1" x14ac:dyDescent="0.3">
      <c r="A202" s="1050"/>
      <c r="B202" s="1051"/>
      <c r="C202" s="1051"/>
      <c r="D202" s="1051"/>
      <c r="E202" s="1051"/>
      <c r="F202" s="1052"/>
      <c r="G202" s="1050"/>
      <c r="H202" s="1051"/>
      <c r="I202" s="1051"/>
      <c r="J202" s="1051"/>
    </row>
    <row r="203" spans="1:10" ht="81.75" customHeight="1" thickBot="1" x14ac:dyDescent="0.3">
      <c r="A203" s="1053" t="s">
        <v>1275</v>
      </c>
      <c r="B203" s="1048"/>
      <c r="C203" s="1048"/>
      <c r="D203" s="1048"/>
      <c r="E203" s="1048"/>
      <c r="F203" s="1049"/>
      <c r="G203" s="1047" t="s">
        <v>1276</v>
      </c>
      <c r="H203" s="1048"/>
      <c r="I203" s="1048"/>
      <c r="J203" s="1048"/>
    </row>
    <row r="204" spans="1:10" x14ac:dyDescent="0.25">
      <c r="A204" s="1050"/>
      <c r="B204" s="1051"/>
      <c r="C204" s="1051"/>
      <c r="D204" s="1051"/>
      <c r="E204" s="1051"/>
      <c r="F204" s="1052"/>
      <c r="G204" s="1050"/>
      <c r="H204" s="1051"/>
      <c r="I204" s="1051"/>
      <c r="J204" s="1051"/>
    </row>
    <row r="205" spans="1:10" x14ac:dyDescent="0.25">
      <c r="A205" s="1050"/>
      <c r="B205" s="1051"/>
      <c r="C205" s="1051"/>
      <c r="D205" s="1051"/>
      <c r="E205" s="1051"/>
      <c r="F205" s="1052"/>
      <c r="G205" s="1050"/>
      <c r="H205" s="1051"/>
      <c r="I205" s="1051"/>
      <c r="J205" s="1051"/>
    </row>
    <row r="206" spans="1:10" x14ac:dyDescent="0.25">
      <c r="A206" s="1050"/>
      <c r="B206" s="1051"/>
      <c r="C206" s="1051"/>
      <c r="D206" s="1051"/>
      <c r="E206" s="1051"/>
      <c r="F206" s="1052"/>
      <c r="G206" s="1050"/>
      <c r="H206" s="1051"/>
      <c r="I206" s="1051"/>
      <c r="J206" s="1051"/>
    </row>
    <row r="207" spans="1:10" x14ac:dyDescent="0.25">
      <c r="A207" s="1050"/>
      <c r="B207" s="1051"/>
      <c r="C207" s="1051"/>
      <c r="D207" s="1051"/>
      <c r="E207" s="1051"/>
      <c r="F207" s="1052"/>
      <c r="G207" s="1050"/>
      <c r="H207" s="1051"/>
      <c r="I207" s="1051"/>
      <c r="J207" s="1051"/>
    </row>
    <row r="208" spans="1:10" x14ac:dyDescent="0.25">
      <c r="A208" s="1050"/>
      <c r="B208" s="1051"/>
      <c r="C208" s="1051"/>
      <c r="D208" s="1051"/>
      <c r="E208" s="1051"/>
      <c r="F208" s="1052"/>
      <c r="G208" s="1050"/>
      <c r="H208" s="1051"/>
      <c r="I208" s="1051"/>
      <c r="J208" s="1051"/>
    </row>
    <row r="209" spans="1:10" x14ac:dyDescent="0.25">
      <c r="A209" s="1050"/>
      <c r="B209" s="1051"/>
      <c r="C209" s="1051"/>
      <c r="D209" s="1051"/>
      <c r="E209" s="1051"/>
      <c r="F209" s="1052"/>
      <c r="G209" s="1050"/>
      <c r="H209" s="1051"/>
      <c r="I209" s="1051"/>
      <c r="J209" s="1051"/>
    </row>
    <row r="210" spans="1:10" x14ac:dyDescent="0.25">
      <c r="A210" s="1050"/>
      <c r="B210" s="1051"/>
      <c r="C210" s="1051"/>
      <c r="D210" s="1051"/>
      <c r="E210" s="1051"/>
      <c r="F210" s="1052"/>
      <c r="G210" s="1050"/>
      <c r="H210" s="1051"/>
      <c r="I210" s="1051"/>
      <c r="J210" s="1051"/>
    </row>
    <row r="211" spans="1:10" x14ac:dyDescent="0.25">
      <c r="A211" s="1050"/>
      <c r="B211" s="1051"/>
      <c r="C211" s="1051"/>
      <c r="D211" s="1051"/>
      <c r="E211" s="1051"/>
      <c r="F211" s="1052"/>
      <c r="G211" s="1050"/>
      <c r="H211" s="1051"/>
      <c r="I211" s="1051"/>
      <c r="J211" s="1051"/>
    </row>
    <row r="212" spans="1:10" x14ac:dyDescent="0.25">
      <c r="A212" s="1050"/>
      <c r="B212" s="1051"/>
      <c r="C212" s="1051"/>
      <c r="D212" s="1051"/>
      <c r="E212" s="1051"/>
      <c r="F212" s="1052"/>
      <c r="G212" s="1050"/>
      <c r="H212" s="1051"/>
      <c r="I212" s="1051"/>
      <c r="J212" s="1051"/>
    </row>
    <row r="213" spans="1:10" x14ac:dyDescent="0.25">
      <c r="A213" s="1050"/>
      <c r="B213" s="1051"/>
      <c r="C213" s="1051"/>
      <c r="D213" s="1051"/>
      <c r="E213" s="1051"/>
      <c r="F213" s="1052"/>
      <c r="G213" s="1050"/>
      <c r="H213" s="1051"/>
      <c r="I213" s="1051"/>
      <c r="J213" s="1051"/>
    </row>
    <row r="214" spans="1:10" x14ac:dyDescent="0.25">
      <c r="A214" s="1050"/>
      <c r="B214" s="1051"/>
      <c r="C214" s="1051"/>
      <c r="D214" s="1051"/>
      <c r="E214" s="1051"/>
      <c r="F214" s="1052"/>
      <c r="G214" s="1050"/>
      <c r="H214" s="1051"/>
      <c r="I214" s="1051"/>
      <c r="J214" s="1051"/>
    </row>
    <row r="215" spans="1:10" x14ac:dyDescent="0.25">
      <c r="A215" s="1050"/>
      <c r="B215" s="1051"/>
      <c r="C215" s="1051"/>
      <c r="D215" s="1051"/>
      <c r="E215" s="1051"/>
      <c r="F215" s="1052"/>
      <c r="G215" s="1050"/>
      <c r="H215" s="1051"/>
      <c r="I215" s="1051"/>
      <c r="J215" s="1051"/>
    </row>
    <row r="216" spans="1:10" ht="15.75" thickBot="1" x14ac:dyDescent="0.3">
      <c r="A216" s="1050"/>
      <c r="B216" s="1051"/>
      <c r="C216" s="1051"/>
      <c r="D216" s="1051"/>
      <c r="E216" s="1051"/>
      <c r="F216" s="1052"/>
      <c r="G216" s="1050"/>
      <c r="H216" s="1051"/>
      <c r="I216" s="1051"/>
      <c r="J216" s="1051"/>
    </row>
    <row r="217" spans="1:10" ht="99.75" customHeight="1" thickBot="1" x14ac:dyDescent="0.3">
      <c r="A217" s="1047" t="s">
        <v>1277</v>
      </c>
      <c r="B217" s="1048"/>
      <c r="C217" s="1048"/>
      <c r="D217" s="1048"/>
      <c r="E217" s="1048"/>
      <c r="F217" s="1049"/>
      <c r="G217" s="1047" t="s">
        <v>1278</v>
      </c>
      <c r="H217" s="1048"/>
      <c r="I217" s="1048"/>
      <c r="J217" s="1048"/>
    </row>
    <row r="218" spans="1:10" x14ac:dyDescent="0.25">
      <c r="A218" s="1050"/>
      <c r="B218" s="1051"/>
      <c r="C218" s="1051"/>
      <c r="D218" s="1051"/>
      <c r="E218" s="1051"/>
      <c r="F218" s="1052"/>
      <c r="G218" s="1050"/>
      <c r="H218" s="1051"/>
      <c r="I218" s="1051"/>
      <c r="J218" s="1051"/>
    </row>
    <row r="219" spans="1:10" x14ac:dyDescent="0.25">
      <c r="A219" s="1050"/>
      <c r="B219" s="1051"/>
      <c r="C219" s="1051"/>
      <c r="D219" s="1051"/>
      <c r="E219" s="1051"/>
      <c r="F219" s="1052"/>
      <c r="G219" s="1050"/>
      <c r="H219" s="1051"/>
      <c r="I219" s="1051"/>
      <c r="J219" s="1051"/>
    </row>
    <row r="220" spans="1:10" x14ac:dyDescent="0.25">
      <c r="A220" s="1050"/>
      <c r="B220" s="1051"/>
      <c r="C220" s="1051"/>
      <c r="D220" s="1051"/>
      <c r="E220" s="1051"/>
      <c r="F220" s="1052"/>
      <c r="G220" s="1050"/>
      <c r="H220" s="1051"/>
      <c r="I220" s="1051"/>
      <c r="J220" s="1051"/>
    </row>
    <row r="221" spans="1:10" x14ac:dyDescent="0.25">
      <c r="A221" s="1050"/>
      <c r="B221" s="1051"/>
      <c r="C221" s="1051"/>
      <c r="D221" s="1051"/>
      <c r="E221" s="1051"/>
      <c r="F221" s="1052"/>
      <c r="G221" s="1050"/>
      <c r="H221" s="1051"/>
      <c r="I221" s="1051"/>
      <c r="J221" s="1051"/>
    </row>
    <row r="222" spans="1:10" x14ac:dyDescent="0.25">
      <c r="A222" s="1050"/>
      <c r="B222" s="1051"/>
      <c r="C222" s="1051"/>
      <c r="D222" s="1051"/>
      <c r="E222" s="1051"/>
      <c r="F222" s="1052"/>
      <c r="G222" s="1050"/>
      <c r="H222" s="1051"/>
      <c r="I222" s="1051"/>
      <c r="J222" s="1051"/>
    </row>
    <row r="223" spans="1:10" x14ac:dyDescent="0.25">
      <c r="A223" s="1050"/>
      <c r="B223" s="1051"/>
      <c r="C223" s="1051"/>
      <c r="D223" s="1051"/>
      <c r="E223" s="1051"/>
      <c r="F223" s="1052"/>
      <c r="G223" s="1050"/>
      <c r="H223" s="1051"/>
      <c r="I223" s="1051"/>
      <c r="J223" s="1051"/>
    </row>
    <row r="224" spans="1:10" x14ac:dyDescent="0.25">
      <c r="A224" s="1050"/>
      <c r="B224" s="1051"/>
      <c r="C224" s="1051"/>
      <c r="D224" s="1051"/>
      <c r="E224" s="1051"/>
      <c r="F224" s="1052"/>
      <c r="G224" s="1050"/>
      <c r="H224" s="1051"/>
      <c r="I224" s="1051"/>
      <c r="J224" s="1051"/>
    </row>
    <row r="225" spans="1:10" x14ac:dyDescent="0.25">
      <c r="A225" s="1050"/>
      <c r="B225" s="1051"/>
      <c r="C225" s="1051"/>
      <c r="D225" s="1051"/>
      <c r="E225" s="1051"/>
      <c r="F225" s="1052"/>
      <c r="G225" s="1050"/>
      <c r="H225" s="1051"/>
      <c r="I225" s="1051"/>
      <c r="J225" s="1051"/>
    </row>
    <row r="226" spans="1:10" x14ac:dyDescent="0.25">
      <c r="A226" s="1050"/>
      <c r="B226" s="1051"/>
      <c r="C226" s="1051"/>
      <c r="D226" s="1051"/>
      <c r="E226" s="1051"/>
      <c r="F226" s="1052"/>
      <c r="G226" s="1050"/>
      <c r="H226" s="1051"/>
      <c r="I226" s="1051"/>
      <c r="J226" s="1051"/>
    </row>
    <row r="227" spans="1:10" x14ac:dyDescent="0.25">
      <c r="A227" s="1050"/>
      <c r="B227" s="1051"/>
      <c r="C227" s="1051"/>
      <c r="D227" s="1051"/>
      <c r="E227" s="1051"/>
      <c r="F227" s="1052"/>
      <c r="G227" s="1050"/>
      <c r="H227" s="1051"/>
      <c r="I227" s="1051"/>
      <c r="J227" s="1051"/>
    </row>
    <row r="228" spans="1:10" x14ac:dyDescent="0.25">
      <c r="A228" s="1050"/>
      <c r="B228" s="1051"/>
      <c r="C228" s="1051"/>
      <c r="D228" s="1051"/>
      <c r="E228" s="1051"/>
      <c r="F228" s="1052"/>
      <c r="G228" s="1050"/>
      <c r="H228" s="1051"/>
      <c r="I228" s="1051"/>
      <c r="J228" s="1051"/>
    </row>
    <row r="229" spans="1:10" x14ac:dyDescent="0.25">
      <c r="A229" s="1050"/>
      <c r="B229" s="1051"/>
      <c r="C229" s="1051"/>
      <c r="D229" s="1051"/>
      <c r="E229" s="1051"/>
      <c r="F229" s="1052"/>
      <c r="G229" s="1050"/>
      <c r="H229" s="1051"/>
      <c r="I229" s="1051"/>
      <c r="J229" s="1051"/>
    </row>
    <row r="230" spans="1:10" ht="15.75" thickBot="1" x14ac:dyDescent="0.3">
      <c r="A230" s="1050"/>
      <c r="B230" s="1051"/>
      <c r="C230" s="1051"/>
      <c r="D230" s="1051"/>
      <c r="E230" s="1051"/>
      <c r="F230" s="1052"/>
      <c r="G230" s="1050"/>
      <c r="H230" s="1051"/>
      <c r="I230" s="1051"/>
      <c r="J230" s="1051"/>
    </row>
    <row r="231" spans="1:10" ht="46.5" customHeight="1" thickBot="1" x14ac:dyDescent="0.3">
      <c r="A231" s="1047" t="s">
        <v>1279</v>
      </c>
      <c r="B231" s="1048"/>
      <c r="C231" s="1048"/>
      <c r="D231" s="1048"/>
      <c r="E231" s="1048"/>
      <c r="F231" s="1049"/>
      <c r="G231" s="1047" t="s">
        <v>1280</v>
      </c>
      <c r="H231" s="1048"/>
      <c r="I231" s="1048"/>
      <c r="J231" s="1048"/>
    </row>
    <row r="232" spans="1:10" x14ac:dyDescent="0.25">
      <c r="A232" s="1050"/>
      <c r="B232" s="1051"/>
      <c r="C232" s="1051"/>
      <c r="D232" s="1051"/>
      <c r="E232" s="1051"/>
      <c r="F232" s="1052"/>
      <c r="G232" s="1050"/>
      <c r="H232" s="1051"/>
      <c r="I232" s="1051"/>
      <c r="J232" s="1051"/>
    </row>
    <row r="233" spans="1:10" x14ac:dyDescent="0.25">
      <c r="A233" s="1050"/>
      <c r="B233" s="1051"/>
      <c r="C233" s="1051"/>
      <c r="D233" s="1051"/>
      <c r="E233" s="1051"/>
      <c r="F233" s="1052"/>
      <c r="G233" s="1050"/>
      <c r="H233" s="1051"/>
      <c r="I233" s="1051"/>
      <c r="J233" s="1051"/>
    </row>
    <row r="234" spans="1:10" x14ac:dyDescent="0.25">
      <c r="A234" s="1050"/>
      <c r="B234" s="1051"/>
      <c r="C234" s="1051"/>
      <c r="D234" s="1051"/>
      <c r="E234" s="1051"/>
      <c r="F234" s="1052"/>
      <c r="G234" s="1050"/>
      <c r="H234" s="1051"/>
      <c r="I234" s="1051"/>
      <c r="J234" s="1051"/>
    </row>
    <row r="235" spans="1:10" x14ac:dyDescent="0.25">
      <c r="A235" s="1050"/>
      <c r="B235" s="1051"/>
      <c r="C235" s="1051"/>
      <c r="D235" s="1051"/>
      <c r="E235" s="1051"/>
      <c r="F235" s="1052"/>
      <c r="G235" s="1050"/>
      <c r="H235" s="1051"/>
      <c r="I235" s="1051"/>
      <c r="J235" s="1051"/>
    </row>
    <row r="236" spans="1:10" x14ac:dyDescent="0.25">
      <c r="A236" s="1050"/>
      <c r="B236" s="1051"/>
      <c r="C236" s="1051"/>
      <c r="D236" s="1051"/>
      <c r="E236" s="1051"/>
      <c r="F236" s="1052"/>
      <c r="G236" s="1050"/>
      <c r="H236" s="1051"/>
      <c r="I236" s="1051"/>
      <c r="J236" s="1051"/>
    </row>
    <row r="237" spans="1:10" x14ac:dyDescent="0.25">
      <c r="A237" s="1050"/>
      <c r="B237" s="1051"/>
      <c r="C237" s="1051"/>
      <c r="D237" s="1051"/>
      <c r="E237" s="1051"/>
      <c r="F237" s="1052"/>
      <c r="G237" s="1050"/>
      <c r="H237" s="1051"/>
      <c r="I237" s="1051"/>
      <c r="J237" s="1051"/>
    </row>
    <row r="238" spans="1:10" x14ac:dyDescent="0.25">
      <c r="A238" s="1050"/>
      <c r="B238" s="1051"/>
      <c r="C238" s="1051"/>
      <c r="D238" s="1051"/>
      <c r="E238" s="1051"/>
      <c r="F238" s="1052"/>
      <c r="G238" s="1050"/>
      <c r="H238" s="1051"/>
      <c r="I238" s="1051"/>
      <c r="J238" s="1051"/>
    </row>
    <row r="239" spans="1:10" x14ac:dyDescent="0.25">
      <c r="A239" s="1050"/>
      <c r="B239" s="1051"/>
      <c r="C239" s="1051"/>
      <c r="D239" s="1051"/>
      <c r="E239" s="1051"/>
      <c r="F239" s="1052"/>
      <c r="G239" s="1050"/>
      <c r="H239" s="1051"/>
      <c r="I239" s="1051"/>
      <c r="J239" s="1051"/>
    </row>
    <row r="240" spans="1:10" x14ac:dyDescent="0.25">
      <c r="A240" s="1050"/>
      <c r="B240" s="1051"/>
      <c r="C240" s="1051"/>
      <c r="D240" s="1051"/>
      <c r="E240" s="1051"/>
      <c r="F240" s="1052"/>
      <c r="G240" s="1050"/>
      <c r="H240" s="1051"/>
      <c r="I240" s="1051"/>
      <c r="J240" s="1051"/>
    </row>
    <row r="241" spans="1:10" x14ac:dyDescent="0.25">
      <c r="A241" s="1050"/>
      <c r="B241" s="1051"/>
      <c r="C241" s="1051"/>
      <c r="D241" s="1051"/>
      <c r="E241" s="1051"/>
      <c r="F241" s="1052"/>
      <c r="G241" s="1050"/>
      <c r="H241" s="1051"/>
      <c r="I241" s="1051"/>
      <c r="J241" s="1051"/>
    </row>
    <row r="242" spans="1:10" x14ac:dyDescent="0.25">
      <c r="A242" s="1050"/>
      <c r="B242" s="1051"/>
      <c r="C242" s="1051"/>
      <c r="D242" s="1051"/>
      <c r="E242" s="1051"/>
      <c r="F242" s="1052"/>
      <c r="G242" s="1050"/>
      <c r="H242" s="1051"/>
      <c r="I242" s="1051"/>
      <c r="J242" s="1051"/>
    </row>
    <row r="243" spans="1:10" x14ac:dyDescent="0.25">
      <c r="A243" s="1050"/>
      <c r="B243" s="1051"/>
      <c r="C243" s="1051"/>
      <c r="D243" s="1051"/>
      <c r="E243" s="1051"/>
      <c r="F243" s="1052"/>
      <c r="G243" s="1050"/>
      <c r="H243" s="1051"/>
      <c r="I243" s="1051"/>
      <c r="J243" s="1051"/>
    </row>
    <row r="244" spans="1:10" ht="15.75" thickBot="1" x14ac:dyDescent="0.3">
      <c r="A244" s="1050"/>
      <c r="B244" s="1051"/>
      <c r="C244" s="1051"/>
      <c r="D244" s="1051"/>
      <c r="E244" s="1051"/>
      <c r="F244" s="1052"/>
      <c r="G244" s="1050"/>
      <c r="H244" s="1051"/>
      <c r="I244" s="1051"/>
      <c r="J244" s="1051"/>
    </row>
    <row r="245" spans="1:10" ht="84" customHeight="1" thickBot="1" x14ac:dyDescent="0.3">
      <c r="A245" s="1047" t="s">
        <v>1281</v>
      </c>
      <c r="B245" s="1048"/>
      <c r="C245" s="1048"/>
      <c r="D245" s="1048"/>
      <c r="E245" s="1048"/>
      <c r="F245" s="1049"/>
      <c r="G245" s="1047" t="s">
        <v>1282</v>
      </c>
      <c r="H245" s="1048"/>
      <c r="I245" s="1048"/>
      <c r="J245" s="1048"/>
    </row>
  </sheetData>
  <mergeCells count="73">
    <mergeCell ref="A6:F18"/>
    <mergeCell ref="G6:J18"/>
    <mergeCell ref="A1:J2"/>
    <mergeCell ref="A3:D3"/>
    <mergeCell ref="F3:H3"/>
    <mergeCell ref="I3:J3"/>
    <mergeCell ref="A4:G5"/>
    <mergeCell ref="A19:F19"/>
    <mergeCell ref="G19:J19"/>
    <mergeCell ref="A20:F32"/>
    <mergeCell ref="G20:J32"/>
    <mergeCell ref="A33:F33"/>
    <mergeCell ref="G33:J33"/>
    <mergeCell ref="A34:F46"/>
    <mergeCell ref="G34:J46"/>
    <mergeCell ref="A47:F47"/>
    <mergeCell ref="G47:J47"/>
    <mergeCell ref="A48:F60"/>
    <mergeCell ref="G48:J60"/>
    <mergeCell ref="A61:F61"/>
    <mergeCell ref="G61:J61"/>
    <mergeCell ref="A62:F74"/>
    <mergeCell ref="G62:J74"/>
    <mergeCell ref="A75:F75"/>
    <mergeCell ref="G75:J75"/>
    <mergeCell ref="A76:F88"/>
    <mergeCell ref="G76:J88"/>
    <mergeCell ref="A89:F89"/>
    <mergeCell ref="G89:J89"/>
    <mergeCell ref="A90:F102"/>
    <mergeCell ref="G90:J102"/>
    <mergeCell ref="A103:F103"/>
    <mergeCell ref="G103:J103"/>
    <mergeCell ref="A104:F116"/>
    <mergeCell ref="G104:J116"/>
    <mergeCell ref="A117:F118"/>
    <mergeCell ref="G117:J118"/>
    <mergeCell ref="A119:F131"/>
    <mergeCell ref="G119:J131"/>
    <mergeCell ref="A132:F133"/>
    <mergeCell ref="G132:J133"/>
    <mergeCell ref="A134:F146"/>
    <mergeCell ref="G134:J146"/>
    <mergeCell ref="A147:F147"/>
    <mergeCell ref="G147:J147"/>
    <mergeCell ref="A148:F160"/>
    <mergeCell ref="G148:J160"/>
    <mergeCell ref="A161:F161"/>
    <mergeCell ref="G161:J161"/>
    <mergeCell ref="A162:F174"/>
    <mergeCell ref="G162:J174"/>
    <mergeCell ref="A175:F175"/>
    <mergeCell ref="G175:J175"/>
    <mergeCell ref="A176:F188"/>
    <mergeCell ref="G176:J188"/>
    <mergeCell ref="A189:F189"/>
    <mergeCell ref="G189:J189"/>
    <mergeCell ref="A190:F202"/>
    <mergeCell ref="G190:J202"/>
    <mergeCell ref="A203:F203"/>
    <mergeCell ref="G203:J203"/>
    <mergeCell ref="A204:F216"/>
    <mergeCell ref="G204:J216"/>
    <mergeCell ref="A217:F217"/>
    <mergeCell ref="G217:J217"/>
    <mergeCell ref="A218:F230"/>
    <mergeCell ref="G218:J230"/>
    <mergeCell ref="A231:F231"/>
    <mergeCell ref="G231:J231"/>
    <mergeCell ref="A232:F244"/>
    <mergeCell ref="G232:J244"/>
    <mergeCell ref="A245:F245"/>
    <mergeCell ref="G245:J245"/>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2021-03-05T13:00:23Z</dcterms:modified>
</cp:coreProperties>
</file>